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570" windowHeight="9975" tabRatio="836" activeTab="0"/>
  </bookViews>
  <sheets>
    <sheet name="οδηγός" sheetId="1" r:id="rId1"/>
    <sheet name="(Έντυπο Τ.Φ.158) 2016" sheetId="2" r:id="rId2"/>
    <sheet name="(Έντυπο Τ.Φ.158) 2015" sheetId="3" r:id="rId3"/>
    <sheet name="(Έντυπο Ε.Πρ.158) 2014" sheetId="4" r:id="rId4"/>
    <sheet name="(Έντυπο Ε.Πρ.158) 2007 - 2013" sheetId="5" r:id="rId5"/>
    <sheet name="(Έντυπο Ε.Πρ.158 ΕΕΙΤ) 2017" sheetId="6" r:id="rId6"/>
    <sheet name="(Έντυπο Τ.Φ.601) 2016" sheetId="7" r:id="rId7"/>
    <sheet name="Sheet1" sheetId="8" r:id="rId8"/>
  </sheets>
  <definedNames>
    <definedName name="_Ref346607459" localSheetId="5">'(Έντυπο Ε.Πρ.158 ΕΕΙΤ) 2017'!$A$48</definedName>
    <definedName name="_Ref346607486" localSheetId="5">'(Έντυπο Ε.Πρ.158 ΕΕΙΤ) 2017'!$A$64</definedName>
    <definedName name="_Ref346607496" localSheetId="5">'(Έντυπο Ε.Πρ.158 ΕΕΙΤ) 2017'!$A$74</definedName>
    <definedName name="_Ref346607518" localSheetId="5">'(Έντυπο Ε.Πρ.158 ΕΕΙΤ) 2017'!$A$75</definedName>
    <definedName name="Dropdown1" localSheetId="5">'(Έντυπο Ε.Πρ.158 ΕΕΙΤ) 2017'!#REF!</definedName>
    <definedName name="name" localSheetId="5">'(Έντυπο Ε.Πρ.158 ΕΕΙΤ) 2017'!#REF!</definedName>
    <definedName name="_xlnm.Print_Area" localSheetId="5">'(Έντυπο Ε.Πρ.158 ΕΕΙΤ) 2017'!$A$2:$O$28</definedName>
    <definedName name="_xlnm.Print_Area" localSheetId="4">'(Έντυπο Ε.Πρ.158) 2007 - 2013'!$A$4:$I$39</definedName>
    <definedName name="_xlnm.Print_Area" localSheetId="3">'(Έντυπο Ε.Πρ.158) 2014'!$A$4:$I$43</definedName>
    <definedName name="_xlnm.Print_Area" localSheetId="2">'(Έντυπο Τ.Φ.158) 2015'!$A$4:$H$43</definedName>
    <definedName name="_xlnm.Print_Area" localSheetId="1">'(Έντυπο Τ.Φ.158) 2016'!$A$4:$H$46</definedName>
    <definedName name="_xlnm.Print_Area" localSheetId="6">'(Έντυπο Τ.Φ.601) 2016'!$B$1:$BF$33</definedName>
    <definedName name="TIC" localSheetId="5">'(Έντυπο Ε.Πρ.158 ΕΕΙΤ) 2017'!#REF!</definedName>
  </definedNames>
  <calcPr fullCalcOnLoad="1"/>
</workbook>
</file>

<file path=xl/sharedStrings.xml><?xml version="1.0" encoding="utf-8"?>
<sst xmlns="http://schemas.openxmlformats.org/spreadsheetml/2006/main" count="641" uniqueCount="384">
  <si>
    <t xml:space="preserve"> </t>
  </si>
  <si>
    <r>
      <t xml:space="preserve">ΑΥΤΟΦΟΡΟΛΟΓΙΑ   ΕΚΤΑΚΤΗΣ ΕΙΣΦΟΡΑΣ ΙΔΙΩΤΙΚΟΥ ΤΟΜΕΑ - ΑΤΟΜΑ </t>
    </r>
    <r>
      <rPr>
        <sz val="9"/>
        <color indexed="9"/>
        <rFont val="Arial"/>
        <family val="2"/>
      </rPr>
      <t xml:space="preserve"> </t>
    </r>
  </si>
  <si>
    <t>(Να υποβληθεί αφού συμπληρωθεί, στα Επαρχιακά Γραφεία Είσπραξης Φόρων)</t>
  </si>
  <si>
    <r>
      <t>ΟΝΟΜΑΤΕΠΩΝΥΜΟ</t>
    </r>
    <r>
      <rPr>
        <sz val="9"/>
        <color indexed="8"/>
        <rFont val="Arial"/>
        <family val="2"/>
      </rPr>
      <t xml:space="preserve"> (κεφαλαία)</t>
    </r>
  </si>
  <si>
    <t>Επαγγελματική Κατηγορία (όπως αυτή καθορίζεται στον κατάλογο των Κοινωνικών Ασφαλίσεων - εγκύκλιος 2012/3)</t>
  </si>
  <si>
    <t>ΕΙΣΟΔΗΜΑΤΑ</t>
  </si>
  <si>
    <t>1. ΚΑΘΑΡΟ ΕΙΣΟΔΗΜΑ ΑΠΟ ΕΠΙΧΕΙΡΗΣΗ ΚΑΙ ΕΜΠΟΡΙΑ (ΣΗΜ. 1)</t>
  </si>
  <si>
    <t>3. ΕΙΣΟΔΗΜΑ ΓΙΑ ΣΚΟΠΟΥΣ ΕΙΣΦΟΡΑΣ (ΣΥΝΟΛΟ 1 ΚΑΙ 2)</t>
  </si>
  <si>
    <t>4. ΕΙΣΦΟΡΑ ΠΟΥ ΟΦΕΙΛΕΤΕ ΓΙΑ ΤΟ ΜΗΝΑ  (ΣΗΜ. 6</t>
  </si>
  <si>
    <t>Ιανουάριο</t>
  </si>
  <si>
    <t>Φεβρουάριο</t>
  </si>
  <si>
    <t>Μάρτιο</t>
  </si>
  <si>
    <t>Απρίλιο</t>
  </si>
  <si>
    <t>Μάιο</t>
  </si>
  <si>
    <t>Ιούνιο</t>
  </si>
  <si>
    <t>Ιούλιο</t>
  </si>
  <si>
    <t>Αύγουστο</t>
  </si>
  <si>
    <t>Σεπτέμβρη</t>
  </si>
  <si>
    <t>Οκτώβρη</t>
  </si>
  <si>
    <t>Νοέμβρη</t>
  </si>
  <si>
    <t>Δεκέμβρη</t>
  </si>
  <si>
    <r>
      <t>13</t>
    </r>
    <r>
      <rPr>
        <vertAlign val="superscript"/>
        <sz val="9"/>
        <color indexed="8"/>
        <rFont val="Arial"/>
        <family val="2"/>
      </rPr>
      <t>ος</t>
    </r>
  </si>
  <si>
    <t>Σύνολα</t>
  </si>
  <si>
    <t>ΕΙΣΟΔΗΜΑ 3</t>
  </si>
  <si>
    <t xml:space="preserve"> ΕΙΣΦΟΡΑ 4</t>
  </si>
  <si>
    <t>5 ΚΑΘΑΡΟ ΕΙΣΟΔΗΜΑ ΑΠΟ ΕΠΙΧΕΙΡΗΣΗ ΚΑΙ ΕΜΠΟΡΙΑ ΠΡΟΣΩΡΙΝΗΣ ΔΗΛΩΣΗΣ</t>
  </si>
  <si>
    <t>6 ΜΕΙΟΝ ΕΙΣΦΟΡΑ ΠΟΥ ΕΧΕΙ ΚΑΤΑΒΛΗΘΕΙ ΜΕ ΠΡΟΣΩΡΙΝΗ (0211)</t>
  </si>
  <si>
    <t>10 ΠΛΕΟΝ 10% ΠΡΟΣΘΕΤΟΣ ΦΟΡΟΣ (ΣΗΜ.7)</t>
  </si>
  <si>
    <t xml:space="preserve">ΥΠΟΒΑΛΛΟΝΤΑΙ ΛΟΓΑΡΙΑΣΜΟΙ (ΣΗΜ.8); </t>
  </si>
  <si>
    <t>Υπογραφή φορολογούμενου</t>
  </si>
  <si>
    <t>Ημερομηνία</t>
  </si>
  <si>
    <t>Ημερομηνίες υποβολής / πληρωμής :-</t>
  </si>
  <si>
    <t>(α)  30/6/ του έτους που ακολουθεί το φορολογικό έτος όταν δεν υποβάλλονται εξελεγμένοι λογαριασμοί</t>
  </si>
  <si>
    <t>(β)  1/8/ του έτους που ακολουθεί το φορολογικό έτος όταν υποβάλλονται εξελεγμένοι λογαριασμοί</t>
  </si>
  <si>
    <t>Αν η αυτοφορολογία δεν υποβληθεί /πληρωθεί έγκαιρα θα επιβληθεί τόκος υπερημερίας σύμφωνα με το εκάστοτε ισχύον επιτόκιο.</t>
  </si>
  <si>
    <t>ΣΗΜΕΙΩΣΕΙΣ</t>
  </si>
  <si>
    <r>
      <t xml:space="preserve">        </t>
    </r>
    <r>
      <rPr>
        <sz val="10"/>
        <color indexed="8"/>
        <rFont val="Arial"/>
        <family val="2"/>
      </rPr>
      <t>I.</t>
    </r>
    <r>
      <rPr>
        <sz val="7"/>
        <color indexed="8"/>
        <rFont val="Times New Roman"/>
        <family val="1"/>
      </rPr>
      <t xml:space="preserve">        </t>
    </r>
    <r>
      <rPr>
        <sz val="10"/>
        <color indexed="8"/>
        <rFont val="Arial"/>
        <family val="2"/>
      </rPr>
      <t xml:space="preserve">κερδαινόμενο εισόδημα από οποιαδήποτε επιχείρηση ασκείται στη Δημοκρατία από αυτοτελώς εργαζόμενο άτομο. Το εισόδημα που υπάγεται σε εισφορά ορίζεται στον περί Φορολογίας του Εισοδήματος Νόμο του 2002 όπως αυτός τροποποιήθηκε, και δε θα λογίζεται ως χαμηλότερο του ποσού επί του οποίου υπολογίζεται η εισφορά για τους σκοπούς τον περί Κοινωνικών Ασφαλίσεων Νόμου. </t>
    </r>
  </si>
  <si>
    <r>
      <t xml:space="preserve">       </t>
    </r>
    <r>
      <rPr>
        <sz val="10"/>
        <color indexed="8"/>
        <rFont val="Arial"/>
        <family val="2"/>
      </rPr>
      <t>II.</t>
    </r>
    <r>
      <rPr>
        <sz val="7"/>
        <color indexed="8"/>
        <rFont val="Times New Roman"/>
        <family val="1"/>
      </rPr>
      <t xml:space="preserve">        </t>
    </r>
    <r>
      <rPr>
        <sz val="10"/>
        <color indexed="8"/>
        <rFont val="Arial"/>
        <family val="2"/>
      </rPr>
      <t>εισόδημα μισθωτού στον ιδιωτικό τομέα, υπό μορφή μισθού, ημερομισθίου, αμοιβής για υπερωριακή εργασία, φιλοδωρήματος, επιδόματος, που χορηγείται για μισθωτές υπηρεσίες, αλλά δεν περιλαμβάνει -</t>
    </r>
  </si>
  <si>
    <r>
      <t>·</t>
    </r>
    <r>
      <rPr>
        <sz val="7"/>
        <color indexed="8"/>
        <rFont val="Times New Roman"/>
        <family val="1"/>
      </rPr>
      <t xml:space="preserve">         </t>
    </r>
    <r>
      <rPr>
        <sz val="10"/>
        <color indexed="8"/>
        <rFont val="Arial"/>
        <family val="2"/>
      </rPr>
      <t>οποιοδήποτε φιλοδώρημα αφυπηρέτησης•</t>
    </r>
  </si>
  <si>
    <r>
      <t>·</t>
    </r>
    <r>
      <rPr>
        <sz val="7"/>
        <color indexed="8"/>
        <rFont val="Times New Roman"/>
        <family val="1"/>
      </rPr>
      <t xml:space="preserve">         </t>
    </r>
    <r>
      <rPr>
        <sz val="10"/>
        <color indexed="8"/>
        <rFont val="Arial"/>
        <family val="2"/>
      </rPr>
      <t>οποιαδήποτε ποσά πληρώνονται από εγκεκριμένο Ταμείο Προνοίας•</t>
    </r>
  </si>
  <si>
    <r>
      <t>·</t>
    </r>
    <r>
      <rPr>
        <sz val="7"/>
        <color indexed="8"/>
        <rFont val="Times New Roman"/>
        <family val="1"/>
      </rPr>
      <t xml:space="preserve">         </t>
    </r>
    <r>
      <rPr>
        <sz val="10"/>
        <color indexed="8"/>
        <rFont val="Arial"/>
        <family val="2"/>
      </rPr>
      <t>αποδοχές αλλοδαπού ατόμου, το οποίο εργοδοτείται από ξένη κυβέρνηση ή διεθνή οργανισμό•</t>
    </r>
  </si>
  <si>
    <r>
      <t>·</t>
    </r>
    <r>
      <rPr>
        <sz val="7"/>
        <color indexed="8"/>
        <rFont val="Times New Roman"/>
        <family val="1"/>
      </rPr>
      <t xml:space="preserve">         </t>
    </r>
    <r>
      <rPr>
        <sz val="10"/>
        <color indexed="8"/>
        <rFont val="Arial"/>
        <family val="2"/>
      </rPr>
      <t>αποδοχές ξένων διπλωματικών και προξενικών αντιπροσώπων που δεν είναι πολίτες της Δημοκρατίας•</t>
    </r>
  </si>
  <si>
    <r>
      <t>·</t>
    </r>
    <r>
      <rPr>
        <sz val="7"/>
        <color indexed="8"/>
        <rFont val="Times New Roman"/>
        <family val="1"/>
      </rPr>
      <t xml:space="preserve">         </t>
    </r>
    <r>
      <rPr>
        <sz val="10"/>
        <color indexed="8"/>
        <rFont val="Arial"/>
        <family val="2"/>
      </rPr>
      <t>αποδοχές του πλοιάρχου, των αξιωματικών και άλλων μελών του πληρώματος επιλέξιμου κυπριακού πλοίου που απασχολείται σε επιλέξιμη ναυτιλιακή δραστηριότητα•</t>
    </r>
  </si>
  <si>
    <r>
      <t>·</t>
    </r>
    <r>
      <rPr>
        <sz val="7"/>
        <color indexed="8"/>
        <rFont val="Times New Roman"/>
        <family val="1"/>
      </rPr>
      <t xml:space="preserve">         </t>
    </r>
    <r>
      <rPr>
        <sz val="10"/>
        <color indexed="8"/>
        <rFont val="Arial"/>
        <family val="2"/>
      </rPr>
      <t xml:space="preserve">επιδόματα για κάλυψη επαγγελματικών δαπανών για λογαριασμό του εργοδότη• </t>
    </r>
  </si>
  <si>
    <r>
      <t xml:space="preserve">      </t>
    </r>
    <r>
      <rPr>
        <sz val="10"/>
        <color indexed="8"/>
        <rFont val="Arial"/>
        <family val="2"/>
      </rPr>
      <t>III.</t>
    </r>
    <r>
      <rPr>
        <sz val="7"/>
        <color indexed="8"/>
        <rFont val="Times New Roman"/>
        <family val="1"/>
      </rPr>
      <t xml:space="preserve">        </t>
    </r>
    <r>
      <rPr>
        <sz val="10"/>
        <color indexed="8"/>
        <rFont val="Arial"/>
        <family val="2"/>
      </rPr>
      <t>ποσό της ακαθάριστης σύνταξης που καταβάλλεται σε πρόσωπο που λαμβάνει σύνταξη δυνάμει νόμου ή κανονισμών ή συμβάσεων απασχόλησης σε συνταξιούχο του ιδιωτικού τομέα ή αναφορικά με αυτόν, αλλά δεν περιλαμβάνει οποιοδήποτε ποσό φιλοδωρήματος ή εφάπαξ</t>
    </r>
  </si>
  <si>
    <r>
      <t>2.</t>
    </r>
    <r>
      <rPr>
        <sz val="7"/>
        <color indexed="8"/>
        <rFont val="Times New Roman"/>
        <family val="1"/>
      </rPr>
      <t xml:space="preserve">     </t>
    </r>
    <r>
      <rPr>
        <sz val="10"/>
        <color indexed="8"/>
        <rFont val="Arial"/>
        <family val="2"/>
      </rPr>
      <t xml:space="preserve">Οι επαγγελματικές κατηγορίες βρίσκονται στην εγκύκλιο 2012/03 στον ιστοχώρο του ΤΕΠ και τα ποσά δίνονται σε εβδομαδιαία βάση. Η μετατροπή σε μηνιαία βάση γίνεται πολλαπλασιάζοντας επί 52 και διαιρώντας δια 12. </t>
    </r>
  </si>
  <si>
    <r>
      <t>3.</t>
    </r>
    <r>
      <rPr>
        <sz val="7"/>
        <color indexed="8"/>
        <rFont val="Times New Roman"/>
        <family val="1"/>
      </rPr>
      <t xml:space="preserve">     </t>
    </r>
    <r>
      <rPr>
        <sz val="10"/>
        <color indexed="8"/>
        <rFont val="Arial"/>
        <family val="2"/>
      </rPr>
      <t xml:space="preserve">Σε περίπτωση όπου τα εισοδήματα σας είναι χαμηλότερα του ελαχίστου ποσού επί του οποίου υπολογίζεται η εισφορά για τους σκοπούς του περί Κοινωνικών Ασφαλίσεων Νόμου δικαιούστε να φορολογηθείτε με βάση αυτά μόνο αν υποβάλλετε εξελεγμένους λογαριασμούς. </t>
    </r>
  </si>
  <si>
    <r>
      <t>4.</t>
    </r>
    <r>
      <rPr>
        <sz val="7"/>
        <color indexed="8"/>
        <rFont val="Times New Roman"/>
        <family val="1"/>
      </rPr>
      <t xml:space="preserve">     </t>
    </r>
    <r>
      <rPr>
        <sz val="10"/>
        <color indexed="8"/>
        <rFont val="Arial"/>
        <family val="2"/>
      </rPr>
      <t xml:space="preserve">Για άτομα που δεν έχουν κέρδος από επιχείρηση η κατηγορία είναι 0. </t>
    </r>
  </si>
  <si>
    <r>
      <t>5.</t>
    </r>
    <r>
      <rPr>
        <sz val="7"/>
        <color indexed="8"/>
        <rFont val="Times New Roman"/>
        <family val="1"/>
      </rPr>
      <t xml:space="preserve">     </t>
    </r>
    <r>
      <rPr>
        <sz val="10"/>
        <color indexed="8"/>
        <rFont val="Arial"/>
        <family val="2"/>
      </rPr>
      <t>Η εισφορά υπολογίζεται σε μηνιαία βάση.</t>
    </r>
  </si>
  <si>
    <r>
      <t>6.</t>
    </r>
    <r>
      <rPr>
        <sz val="7"/>
        <color indexed="8"/>
        <rFont val="Times New Roman"/>
        <family val="1"/>
      </rPr>
      <t xml:space="preserve">     </t>
    </r>
    <r>
      <rPr>
        <u val="single"/>
        <sz val="8"/>
        <color indexed="8"/>
        <rFont val="Arial"/>
        <family val="2"/>
      </rPr>
      <t>ΣΥΝΤΕΛΕΣΤΕΣ ΕΙΣΦΟΡΑΣ ΓΙΑ ΤΟ 2012-2016</t>
    </r>
  </si>
  <si>
    <t>Οι συντελεστές ισχύουν για το εισόδημα κάθε μηνός και όχι για ολόκληρο το έτος.</t>
  </si>
  <si>
    <t>ΜΗΝΙΑΙΟ ΕΙΣΟΔΗΜΑ</t>
  </si>
  <si>
    <t>2012-2013</t>
  </si>
  <si>
    <t>2014-2016</t>
  </si>
  <si>
    <t>και άνω</t>
  </si>
  <si>
    <r>
      <t>7.</t>
    </r>
    <r>
      <rPr>
        <sz val="7"/>
        <color indexed="8"/>
        <rFont val="Times New Roman"/>
        <family val="1"/>
      </rPr>
      <t xml:space="preserve">     </t>
    </r>
    <r>
      <rPr>
        <sz val="10"/>
        <color indexed="8"/>
        <rFont val="Arial"/>
        <family val="2"/>
      </rPr>
      <t xml:space="preserve">Αν το εισόδημα της προσωρινής φορολογίας (πεδίο 5 της δήλωσης αυτής) είναι χαμηλότερο των ¾ του τελικού φορολογητέου εισοδήματος (σύνολο γραμμής 1 της δήλωσης αυτής)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</si>
  <si>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8.</t>
    </r>
    <r>
      <rPr>
        <sz val="7"/>
        <color indexed="8"/>
        <rFont val="Times New Roman"/>
        <family val="1"/>
      </rPr>
      <t xml:space="preserve">     </t>
    </r>
    <r>
      <rPr>
        <sz val="10"/>
        <color indexed="8"/>
        <rFont val="Arial"/>
        <family val="2"/>
      </rPr>
      <t>Είναι υποχρεωτικό να απαντήσετε κατά πόσο υποβάλλονται λογαριασμοί για το έτος.</t>
    </r>
  </si>
  <si>
    <t xml:space="preserve">ΑΠΟ 2.1.2012 - 6.1.2013 </t>
  </si>
  <si>
    <t xml:space="preserve">ΕΠΑΓΓΕΛΜΑΤΙΚΗ ΚΑΤΗΓΟΡΙΑ </t>
  </si>
  <si>
    <t>Συντελεστής καθορισμού κατώτατου ποσού ασφαλιστέων αποδοχών*</t>
  </si>
  <si>
    <t>Κατώτατο εβδομαδιαίο ποσό ασφαλιστέων αποδοχών Ευρώ €**</t>
  </si>
  <si>
    <t>3. Διευθυντές (Επιχειρηματίες), Κτηματομεσίτες, Χονδρέμποροι.</t>
  </si>
  <si>
    <t>5. Οικοδόμοι και πρόσωπα που ασκούν επάγγελμα συναφές προς την οικοδομική βιομηχανία.</t>
  </si>
  <si>
    <t>6. Γεωργοί, Κτηνοτρόφοι, Πτηνοτρόφοι, Αλιείς και Ασχολούμενοι με Παρόμοια Επαγγέλματα.</t>
  </si>
  <si>
    <t>7. Οδηγοί, Χειριστές Εκσκαφέων και Ασχολούμενοι με Παρόμοια Επαγγέλματα.</t>
  </si>
  <si>
    <t xml:space="preserve">8. Τεχνικοί Βοηθοί, Συνεργάτες Μέσων Μαζικής Επικοινωνίας, Χειριστές Μηχανημάτων όχι συναφή με την Οικοδομική Βιομηχανία και Συναρμολογητές προϊόντων από Μέταλλο, Ελαστικό, Πλαστικό, Ξύλο και παρόμοια υλικά. </t>
  </si>
  <si>
    <t>9. Γραφείς, Δακτυλογράφοι, Ταμίες, Ιδιαίτερες Γραμματείς.</t>
  </si>
  <si>
    <t>10. Τεχνίτες που δεν υπάγονται σε άλλη επαγγελματική κατηγορία.</t>
  </si>
  <si>
    <t>11. Καταστηματάρχες. (Περιλαμβάνονται τα περίπτερα, κομμωτήρια, αισθητικοί)</t>
  </si>
  <si>
    <t xml:space="preserve">12. Κρεοπώλες, Αρτοποιοί, Ζαχαροπλάστες, Παρασκευαστές / Συντηρητές προϊόντων από Κρέας, Γάλα, Φρούτα, Καπνό και Ασχολούμενοι με Παρόμοια Επαγγέλματα. </t>
  </si>
  <si>
    <t>13. Πλανοδιοπώλες, Διανομείς Ταχυδρομείου, Εργάτες Συλλογής Σκυβάλων, Εργάτες Μεταλλείων / Λατομείων / Ειδών από πέτρα, Ναύτες, Ειδικοί για υποβρύχιες κατασκευές, Εγκαταστάτες ανυψωτικού εξοπλισμού και Συρματόσχοινων και Οδοκαθαριστές, Υπεύθυνοι για παροχή Υπηρεσιών και Πωλητές.</t>
  </si>
  <si>
    <t>14. Καθαριστές, Κλητήρες, Φύλακες, Ιδιοκτήτες Καθαριστηρίων.</t>
  </si>
  <si>
    <t>15. Σχεδιαστές, Χειριστές Ηλεκτρονικών Υπολογιστών, Μηχανικοί Πλοίων, Πράκτορες και παρόμοιοι, Μουσικοί, Ταχυδακτυλουργοί.</t>
  </si>
  <si>
    <t xml:space="preserve">16. Πρόσωπα που δεν υπάγονται σε άλλη επαγγελματική κατηγορία. </t>
  </si>
  <si>
    <t>* Το κατώτατο εβδομαδιαίο ποσό ασφαλιστέων αποδοχών είναι το γινόμενο των βασικών ασφαλιστέων αποδοχών (€170,88) επί τον συντελεστή.</t>
  </si>
  <si>
    <t>** Το ανώτατο εβδομαδιαίο ποσό ασφαλιστέων αποδοχών ισούται με €1025.</t>
  </si>
  <si>
    <t xml:space="preserve">1α. Ιατροί, Φαρμακοποιοί, Ειδικοί σε θέματα Υγείας (διπλωματούχοι) - 
 για χρονική περίοδο που δεν υπερβαίνει τα δέκα (10) έτη </t>
  </si>
  <si>
    <t>1β. Ιατροί, Φαρμακοποιοί, Ειδικοί σε θέματα Υγείας (διπλωματούχοι) -
για χρονική περίοδο που υπερβαίνει τα δέκα (10) έτη.</t>
  </si>
  <si>
    <t>2α. Λογιστές, Οικονομολόγοι, Δικηγόροι και άλλοι Ελεύθεροι Επαγγελματίες - 
για χρονική περίοδο που δεν υπερβαίνει τα δέκα (10) έτη</t>
  </si>
  <si>
    <t>2β. Λογιστές, Οικονομολόγοι, Δικηγόροι και άλλοι Ελεύθεροι Επαγγελματίες - 
Για χρονική περίοδο που υπερβαίνει τα δέκα (10) έτη.</t>
  </si>
  <si>
    <t>4α. Καθηγητές/Δάσκαλοι ( Πανεπιστημίου, Μέσης Εκπαίδευσης, Δημοτικής Εκπαίδευσης, Προσχολικής Ηλικίας, Βοηθοί Δάσκαλοι, Ειδικοί Δάσκαλοι) -
για χρονική περίοδο που δεν υπερβαίνει τα δέκα (10) έτη</t>
  </si>
  <si>
    <t>4β. Καθηγητές/Δάσκαλοι ( Πανεπιστημίου, Μέσης Εκπαίδευσης, Δημοτικής Εκπαίδευσης, Προσχολικής Ηλικίας, Βοηθοί Δάσκαλοι, Ειδικοί Δάσκαλοι) -
για χρονική περίοδο που υπερβαίνει τα δέκα (10) έτη.</t>
  </si>
  <si>
    <t>Από  €</t>
  </si>
  <si>
    <t>Μέχρι  €</t>
  </si>
  <si>
    <t>Ελάχιστο ποσό €10</t>
  </si>
  <si>
    <t>Συντελεστής</t>
  </si>
  <si>
    <t>Ναι - Τόκοι από 1 Αυγ. του επομένου έτους</t>
  </si>
  <si>
    <t>Όχι - Τόκοι από  1 Ιουλ. του επομένου έτους</t>
  </si>
  <si>
    <t xml:space="preserve">ΦΟΡΟΛΟΓΙΚΟ  ΕΤΟΣ    </t>
  </si>
  <si>
    <t>Συντελεστής καθορισμού κατώτατου ποσού ασφαλιστέων αποδοχών***</t>
  </si>
  <si>
    <t>Κατώτατο εβδομαδιαίο ποσό ασφαλιστέων αποδοχών Ευρώ €*****</t>
  </si>
  <si>
    <t>*** Το κατώτατο εβδομαδιαίο ποσό ασφαλιστέων αποδοχών είναι το γινόμενο των βασικών ασφαλιστέων αποδοχών (€174,38) επί τον συντελεστή.</t>
  </si>
  <si>
    <t>**** Το ανώτατο εβδομαδιαίο ποσό ασφαλιστέων αποδοχών ισούται με €1046</t>
  </si>
  <si>
    <t>Έτος 2012</t>
  </si>
  <si>
    <r>
      <t xml:space="preserve">ΕΠΑΓΓΕΛΜΑΤΙΚΕΣ ΚΑΤΗΓΟΡΙΕΣ ΚΑΙ ΠΟΣΑ ΑΣΦΑΛΙΣΤΕΩΝ ΑΠΟΔΟΧΩΝ ΑΥΤΟΤΕΛΩΣ ΕΡΓΑΖΟΜΕΝΩΝ
</t>
    </r>
    <r>
      <rPr>
        <sz val="9"/>
        <color indexed="8"/>
        <rFont val="Arial"/>
        <family val="2"/>
      </rPr>
      <t>(για τα έτη από το 2014 - 2016 παρακαλώ βλέπετε την ιστοσελίδα του Τμήματος Κοινωνικών Ασφαλίσεων)</t>
    </r>
  </si>
  <si>
    <t>ΣΥΝΟΛΟ ΦΟΡΟΛΟΓΗΤΕΩΝ ΕΙΣΟΔΗΜΑΤΩΝ</t>
  </si>
  <si>
    <t>€</t>
  </si>
  <si>
    <t>ΑΦΑΙΡΕΣΕΙΣ</t>
  </si>
  <si>
    <t>ΣΥΝΟΛΟ ΑΦΑΙΡΕΣΕΩΝ €</t>
  </si>
  <si>
    <t>ΦΟΡΟΣ</t>
  </si>
  <si>
    <t>@ 5%</t>
  </si>
  <si>
    <r>
      <t>ΜΕΙΟΝ</t>
    </r>
    <r>
      <rPr>
        <sz val="9"/>
        <color indexed="8"/>
        <rFont val="Arial"/>
        <family val="2"/>
      </rPr>
      <t xml:space="preserve"> : ΠΡΟΣΩΡΙΝΟΣ ΦΟΡΟΣ</t>
    </r>
  </si>
  <si>
    <t xml:space="preserve">ΠΛΗΡΩΤΕΟΣ ΦΟΡΟΣ </t>
  </si>
  <si>
    <t>(ΈΝΤΥΠΟ Ε.Πρ.158 Αυτ) 2012</t>
  </si>
  <si>
    <r>
      <t>(1)</t>
    </r>
    <r>
      <rPr>
        <sz val="7"/>
        <color indexed="8"/>
        <rFont val="Times New Roman"/>
        <family val="1"/>
      </rPr>
      <t xml:space="preserve">   </t>
    </r>
    <r>
      <rPr>
        <sz val="10"/>
        <color indexed="8"/>
        <rFont val="Arial"/>
        <family val="2"/>
      </rPr>
      <t>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t>
    </r>
  </si>
  <si>
    <r>
      <t>(2)</t>
    </r>
    <r>
      <rPr>
        <sz val="7"/>
        <color indexed="8"/>
        <rFont val="Times New Roman"/>
        <family val="1"/>
      </rPr>
      <t xml:space="preserve">   </t>
    </r>
    <r>
      <rPr>
        <sz val="10"/>
        <color indexed="8"/>
        <rFont val="Arial"/>
        <family val="2"/>
      </rPr>
      <t>Δωρεές να δηλώνονται μόνο όπου υπάρχουν αποδείξεις.</t>
    </r>
  </si>
  <si>
    <r>
      <t>(3)</t>
    </r>
    <r>
      <rPr>
        <sz val="7"/>
        <color indexed="8"/>
        <rFont val="Times New Roman"/>
        <family val="1"/>
      </rPr>
      <t xml:space="preserve">   </t>
    </r>
    <r>
      <rPr>
        <sz val="10"/>
        <color indexed="8"/>
        <rFont val="Arial"/>
        <family val="2"/>
      </rPr>
      <t xml:space="preserve">Από το ακαθάριστο εισόδημα από ενοικίαση </t>
    </r>
    <r>
      <rPr>
        <b/>
        <u val="single"/>
        <sz val="10"/>
        <color indexed="8"/>
        <rFont val="Arial"/>
        <family val="2"/>
      </rPr>
      <t>κτιρίων</t>
    </r>
    <r>
      <rPr>
        <sz val="10"/>
        <color indexed="8"/>
        <rFont val="Arial"/>
        <family val="2"/>
      </rPr>
      <t xml:space="preserve"> αφαιρείται 20%. Η αφαίρεση δεν παραχωρείται για ακαθάριστα ενοίκια που αφορούν ενοικίαση γης και χώρου στάθμευσης.</t>
    </r>
  </si>
  <si>
    <r>
      <t>(4)</t>
    </r>
    <r>
      <rPr>
        <sz val="7"/>
        <color indexed="8"/>
        <rFont val="Times New Roman"/>
        <family val="1"/>
      </rPr>
      <t xml:space="preserve">   </t>
    </r>
    <r>
      <rPr>
        <sz val="10"/>
        <color indexed="8"/>
        <rFont val="Arial"/>
        <family val="2"/>
      </rPr>
      <t>Οι συνεισφορές στα Ταμείο Κοινωνικών Ασφαλίσεων και Προνοίας και τα ετήσια ασφάλιστρα των Ασφαλειών Ζωής, να περιορίζονται στο 1/6 του καθαρού εισοδήματος.</t>
    </r>
  </si>
  <si>
    <r>
      <t>(5)</t>
    </r>
    <r>
      <rPr>
        <sz val="7"/>
        <color indexed="8"/>
        <rFont val="Times New Roman"/>
        <family val="1"/>
      </rPr>
      <t xml:space="preserve">   </t>
    </r>
    <r>
      <rPr>
        <sz val="10"/>
        <color indexed="8"/>
        <rFont val="Arial"/>
        <family val="2"/>
      </rPr>
      <t xml:space="preserve">Φορολογικοί Συντελεστές </t>
    </r>
  </si>
  <si>
    <t>Φόρος για συντελεστή</t>
  </si>
  <si>
    <t>Συσσωρευμένος φόρος</t>
  </si>
  <si>
    <r>
      <t>(6)</t>
    </r>
    <r>
      <rPr>
        <sz val="7"/>
        <color indexed="8"/>
        <rFont val="Times New Roman"/>
        <family val="1"/>
      </rPr>
      <t xml:space="preserve">   </t>
    </r>
    <r>
      <rPr>
        <sz val="10"/>
        <color indexed="8"/>
        <rFont val="Arial"/>
        <family val="2"/>
      </rPr>
      <t>Η σύνταξη εξωτερικού φορολογείται είτε με 5 cents για κάθε ευρώ που υπερβαίνει τις €3420 και δεν προστίθεται με οποιοδήποτε άλλο εισόδημα, είτε με κανονικούς συντελεστές. Η επιλογή του συντελεστή φορολόγησης μπορεί να   γίνεται για κάθε φορολογικό έτος.</t>
    </r>
  </si>
  <si>
    <r>
      <t>(7)</t>
    </r>
    <r>
      <rPr>
        <sz val="7"/>
        <color indexed="8"/>
        <rFont val="Times New Roman"/>
        <family val="1"/>
      </rPr>
      <t xml:space="preserve">   </t>
    </r>
    <r>
      <rPr>
        <sz val="10"/>
        <color indexed="8"/>
        <rFont val="Arial"/>
        <family val="2"/>
      </rPr>
      <t xml:space="preserve">Αν το εισόδημα της προσωρινής φορολογίας είναι χαμηλότερο των ¾ του τελικού φορολογητέου εισοδήματος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</si>
  <si>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(8)</t>
    </r>
    <r>
      <rPr>
        <sz val="7"/>
        <color indexed="8"/>
        <rFont val="Times New Roman"/>
        <family val="1"/>
      </rPr>
      <t xml:space="preserve">   </t>
    </r>
    <r>
      <rPr>
        <b/>
        <sz val="10"/>
        <color indexed="8"/>
        <rFont val="Arial"/>
        <family val="2"/>
      </rPr>
      <t>Είναι υποχρεωτικό να απαντήσετε κατά πόσο υποβάλλονται λογαριασμοί για το έτος.</t>
    </r>
  </si>
  <si>
    <t>Α.Φ.Τ.</t>
  </si>
  <si>
    <t>ΚΑΘΑΡΟ ΕΙΣΟΔΗΜΑ/ΖΗΜΙΑ</t>
  </si>
  <si>
    <t>ΟΝΟΜΑΤΕΠΩΝΥΜΟ (κεφαλαία)</t>
  </si>
  <si>
    <t>ΦΟΡΟΛΟΓΗΤΕΟ ΕΙΣΟΔΗΜΑ/ΖΗΜΙΑ</t>
  </si>
  <si>
    <t>ΦΟΡΟΣ ΣΤΟ ΦΟΡΟΛΟΓΗΤΕΟ ΕΙΣΟΔΗΜΑ(ΣΗΜ.5)</t>
  </si>
  <si>
    <t>ΠΛΕΟΝ: ΦΟΡΟΣ 5% ΓΙΑ ΣΥΝΤΑΞΗ ΕΞΩΤΕΡΙΚΟΥ(ΣΗΜ.6)</t>
  </si>
  <si>
    <t>ΦΟΡΟΛΟΓΙΚΟ ΕΤΟΣ</t>
  </si>
  <si>
    <t>ΑΥΤΟΦΟΡΟΛΟΓΙΑ ΑΤΟΜΟΥ</t>
  </si>
  <si>
    <t>ΠΛΕΟΝ: 10% ΠΡΟΣΘΕΤΟΣ ΦΟΡΟΣ (ΣΗΜ.7)</t>
  </si>
  <si>
    <t>ΕΙΣΟΔΗΜΑ ΠΡΟΣΩΡΙΝΗΣ</t>
  </si>
  <si>
    <t>2011 - 2013</t>
  </si>
  <si>
    <t>Εάν θα πληρώσετε την αυτοφορολογία στα ταμεία του ΤΕΠ παρακαλώ εκτυπώστε την και υπογράψτε την.</t>
  </si>
  <si>
    <t>Τα έντυπα είναι</t>
  </si>
  <si>
    <t>Για την έκτακτη Εισφορά του ιδιωτικού τομέα. Η δήλωση έχει σχεδιαστεί για να υπολογίσει την εισφορά των ετών 2012 - 2016.</t>
  </si>
  <si>
    <t>Έκτακτη Εισφορά για την Άμυνα</t>
  </si>
  <si>
    <t>ΚΑΤΑΒΟΛΗ ΑΜΥΝΤΙΚΗΣ ΕΙΣΦΟΡΑΣ ΠΟΥ ΠΑΡΑΚΡΑΤΗΘΗΚΕ ΚΑΙ ΑΥΤΟΦΟΡΟΛΟΓΙΑ ΕΙΣΟΔΗΜΑΤΩΝ ΠΟΥ ΥΠΟΚΕΙΝΤΑΙ ΣΕ ΕΙΣΦΟΡΑ ΓΙΑ ΤΗΝ ΑΜΥΝΑ</t>
  </si>
  <si>
    <t>(Οι περί Εκτάκτου Εισφοράς για την Άμυνα της Δημοκρατίας Νόμοι)</t>
  </si>
  <si>
    <t>ΣΗΜ.: Προτού συμπληρώσετε το έντυπο αυτό παρακαλώ διαβάστε τις οδηγίες και σημειώσεις  στη  δεύτερη  σελίδα</t>
  </si>
  <si>
    <t>ΟΝΟΜΑ / ΕΠΩΝΥΜΙΑ</t>
  </si>
  <si>
    <t>ΔΙΕΥΘΥΝΣΗ</t>
  </si>
  <si>
    <t>ΠΗΓΗ ΕΙΣΟΔΗΜΑΤΟΣ</t>
  </si>
  <si>
    <t>ΠΟΣΟ ΕΙΣΟΔΗΜΑΤΟΣ μέχρι 2007</t>
  </si>
  <si>
    <t>ΠΟΣΟ ΕΚΤΑΚΤΗΣ ΕΙΣΦΟΡΑΣ ετών μέχρι 2007</t>
  </si>
  <si>
    <t>ΠΟΣΟ ΕΙΣΟΔΗΜΑΤΟΣ από 2008</t>
  </si>
  <si>
    <t>ΠΟΣΟ ΕΚΤΑΚΤΗΣ ΕΙΣΦΟΡΑΣ ετών από 2008</t>
  </si>
  <si>
    <t>ΕΤΟΣ</t>
  </si>
  <si>
    <t>ΜΗΝΑΣ</t>
  </si>
  <si>
    <t>ΚΩΔ</t>
  </si>
  <si>
    <t xml:space="preserve">£ </t>
  </si>
  <si>
    <t xml:space="preserve">£           σ </t>
  </si>
  <si>
    <t xml:space="preserve"> €</t>
  </si>
  <si>
    <t xml:space="preserve">€           c </t>
  </si>
  <si>
    <t>1</t>
  </si>
  <si>
    <t>Παρακράτηση* που έγινε από</t>
  </si>
  <si>
    <t>(α)</t>
  </si>
  <si>
    <r>
      <t xml:space="preserve">ΤΟΚΟΥΣ ΠΟΥ ΠΛΗΡΩΘΗΚΑΝ </t>
    </r>
    <r>
      <rPr>
        <sz val="11"/>
        <color theme="1"/>
        <rFont val="Calibri"/>
        <family val="2"/>
      </rPr>
      <t>για το μήνα που έληξε</t>
    </r>
  </si>
  <si>
    <t>02</t>
  </si>
  <si>
    <t>(β)</t>
  </si>
  <si>
    <r>
      <t>ΜΕΡΙΣΜΑΤΑ ΠΟΥ ΠΛΗΡΩΘΗΚΑΝ</t>
    </r>
    <r>
      <rPr>
        <b/>
        <sz val="9"/>
        <rFont val="Arial"/>
        <family val="2"/>
      </rPr>
      <t xml:space="preserve"> </t>
    </r>
    <r>
      <rPr>
        <b/>
        <sz val="8"/>
        <rFont val="Arial"/>
        <family val="2"/>
      </rPr>
      <t>μέχρι το 2002</t>
    </r>
    <r>
      <rPr>
        <sz val="9"/>
        <rFont val="Arial"/>
        <family val="2"/>
      </rPr>
      <t xml:space="preserve"> για το μήνα που έληξε</t>
    </r>
  </si>
  <si>
    <t>03</t>
  </si>
  <si>
    <t>(γ)</t>
  </si>
  <si>
    <t>14</t>
  </si>
  <si>
    <t>Αυτοφορολογία για εισοδήματα</t>
  </si>
  <si>
    <r>
      <t>ΤΟΚΩΝ ΠΟΥ ΕΙΣΠΡΑΧΘΗΚΑΝ</t>
    </r>
    <r>
      <rPr>
        <sz val="10"/>
        <rFont val="Arial"/>
        <family val="2"/>
      </rPr>
      <t xml:space="preserve"> χωρίς παρακράτηση στην πηγή  για το μήνα που έληξε          </t>
    </r>
  </si>
  <si>
    <t>12</t>
  </si>
  <si>
    <r>
      <t>ΜΕΡΙΣΜΑΤΑ ΠΟΥ ΕΙΣΠΡΑΧΘΗΚΑΝ</t>
    </r>
    <r>
      <rPr>
        <sz val="10"/>
        <rFont val="Arial"/>
        <family val="2"/>
      </rPr>
      <t xml:space="preserve"> χωρίς παρακράτηση στην πηγή για τον μήνα που έληξε</t>
    </r>
  </si>
  <si>
    <t>13</t>
  </si>
  <si>
    <t>ΤΟΚΟΥΣ ΕΞΩΤΕΡΙΚΟΥ ΠΟΥ ΕΙΣΠΡΑΧΘΗΚΑΝ</t>
  </si>
  <si>
    <t>ΜΕΡΙΣΜΑΤΑ ΕΞΩΤΕΡΙΚΟΥ ΠΟΥ ΕΙΣΠΡΑΧΘΗΚΑΝ</t>
  </si>
  <si>
    <r>
      <t>από</t>
    </r>
    <r>
      <rPr>
        <b/>
        <sz val="10"/>
        <rFont val="Arial"/>
        <family val="2"/>
      </rPr>
      <t xml:space="preserve"> </t>
    </r>
    <r>
      <rPr>
        <b/>
        <sz val="8"/>
        <rFont val="Arial"/>
        <family val="2"/>
      </rPr>
      <t xml:space="preserve">ΕΝΟΙΚΙΑ </t>
    </r>
    <r>
      <rPr>
        <sz val="11"/>
        <color theme="1"/>
        <rFont val="Calibri"/>
        <family val="2"/>
      </rPr>
      <t xml:space="preserve"> (μείον 25%) </t>
    </r>
  </si>
  <si>
    <t>04</t>
  </si>
  <si>
    <t>(δ)</t>
  </si>
  <si>
    <r>
      <t xml:space="preserve">από </t>
    </r>
    <r>
      <rPr>
        <b/>
        <sz val="8"/>
        <rFont val="Arial"/>
        <family val="2"/>
      </rPr>
      <t>ΚΕΡΔΗ</t>
    </r>
    <r>
      <rPr>
        <sz val="10"/>
        <rFont val="Arial"/>
        <family val="2"/>
      </rPr>
      <t xml:space="preserve"> από </t>
    </r>
    <r>
      <rPr>
        <sz val="8"/>
        <rFont val="Arial"/>
        <family val="2"/>
      </rPr>
      <t>ΕΜΠΟΡΙΟ, ΓΕΩΡΓΙΑ, ΒΙΟΜΗΧΑΝΙΑ, ΕΠΑΓΓΕΛΜΑ,</t>
    </r>
    <r>
      <rPr>
        <sz val="10"/>
        <rFont val="Arial"/>
        <family val="2"/>
      </rPr>
      <t xml:space="preserve"> κτλ.</t>
    </r>
  </si>
  <si>
    <t>05</t>
  </si>
  <si>
    <t xml:space="preserve">ΟΛΙΚΟ ΠΛΗΡΩΤΕΟ ΠΟΣΟ   </t>
  </si>
  <si>
    <t>£</t>
  </si>
  <si>
    <r>
      <t>ΜΕΤΑΤΡΟΠΗ ΠΟΣΟΥ ΣΕ ΕΥΡΩ</t>
    </r>
    <r>
      <rPr>
        <sz val="8"/>
        <rFont val="Arial"/>
        <family val="2"/>
      </rPr>
      <t xml:space="preserve"> (αμετάκλητη ισοτιμία €1  = £0.585274)</t>
    </r>
  </si>
  <si>
    <t>-</t>
  </si>
  <si>
    <t>Το πιο πάνω ποσό πληρώνεται : -</t>
  </si>
  <si>
    <t>με μετρητά**</t>
  </si>
  <si>
    <t>με πιστωτική κάρτα**</t>
  </si>
  <si>
    <t>με επιταγή**</t>
  </si>
  <si>
    <t>ΔΗΛΩΣΗ</t>
  </si>
  <si>
    <t>Δηλώνω ότι τα στοιχεία που περιέχονται στη Δήλωση είναι αληθινά και ορθά</t>
  </si>
  <si>
    <t>Υπογραφή</t>
  </si>
  <si>
    <t>Ονοματεπώνυμο / Επωνυμία</t>
  </si>
  <si>
    <t>Ιδιότητα***</t>
  </si>
  <si>
    <t>________</t>
  </si>
  <si>
    <t>*</t>
  </si>
  <si>
    <t xml:space="preserve">Να επισυναφθεί κατάσταση στην οποία να αναγράφονται ο Α.Φ.Τ. / Αρ. Ταυτότητας / Αρ. Εγγραφής, το πληρωτέο ποσό και το ποσό που αποκόπηκε από κάθε δικαιούχο. </t>
  </si>
  <si>
    <t>**</t>
  </si>
  <si>
    <t>Επιλέξετε ανάλογα</t>
  </si>
  <si>
    <t>***</t>
  </si>
  <si>
    <t>Αναγράψετε "Διευθυντής", "Διευθύνων Σύμβουλος", "Γραμματέας", κλπ. όπου εφαρμόζεται</t>
  </si>
  <si>
    <t>ΟΔΗΓΙΕΣ ΚΑΙ ΣΗΜΕΙΩΣΕΙΣ</t>
  </si>
  <si>
    <t>ΜΕΤΑΤΡΟΠΗ ΚΥΠΡΙΑΚΗΣ ΛΙΡΑΣ ΣΕ ΕΥΡΩ</t>
  </si>
  <si>
    <t>1.</t>
  </si>
  <si>
    <t>Οποιεσδήποτε πληροφορίες αφορούν φόρους ή και πρόστιμα που είναι σε κυπριακές λίρες και θα εισπραχθούν μετά την 1/1/2008 θα  μετατραπούν σε ευρώ με βάση την αμετάκλητη ισοτιμία € 1 = £ 0,585274.</t>
  </si>
  <si>
    <t>ΕΙΣΟΔΗΜΑ ΑΠΟ ΤΟΚΟΥΣ ΚΑΙ ΜΕΡΙΣΜΑΤΑ</t>
  </si>
  <si>
    <t>2.</t>
  </si>
  <si>
    <t>Όλα τα ποσά τόκων και μερισμάτων υπόκεινται σε παρακράτηση έκτακτης εισφοράς για την άμυνα, όταν πιστώνονται /  πληρώνονται στο δικαιούχο, ανεξάρτητα σε ποια περίοδο αναφέρονται.</t>
  </si>
  <si>
    <t>ΕΙΣΟΔΗΜΑ ΑΠΟ ΕΝΟΙΚΙΑ</t>
  </si>
  <si>
    <t>3.</t>
  </si>
  <si>
    <t>Όλα τα ποσά ενοικίων που πληρώνονται από εταιρείες, συνεταιρισμούς και τη Δημοκρατία υπόκεινται σε παρακράτηση έκτακτης εισφοράς για την άμυνα, όταν πιστώνονται /  πληρώνονται στο δικαιούχο, ανεξάρτητα σε ποια περίοδο αναφέρονται.</t>
  </si>
  <si>
    <t>Όταν τα ενοίκια δεν προέρχονται από εταιρείες, συνεταιριμσούς και τη Δημοκρατία, έχετε υποχρέωση να καταβάλεται από μόνοι σας την έκτακτη εισφορά για επί των ενοικίων.</t>
  </si>
  <si>
    <t>ΚΩΔΙΚΕΣ ΦΟΡΟΥ</t>
  </si>
  <si>
    <t>4.</t>
  </si>
  <si>
    <t>Οι παρακρατήσεις που γίνονται με κώδικα είσπραξης 0602, 0603 και 0614 αφορούν εισφορά που καταβάλλεται εκ μέρους άλλου / άλλων προσώπων και δεν πιστώνονται έναντι των υποχρεώσεων του φορολογούμενου που τις καταβάλλει.</t>
  </si>
  <si>
    <t>Οι αυτοφορολογία που γίνεται με κώδικες 0612, 0613, 0604 και 0605 αφορούν εισφορά που καταβάλλεται από τον ίδιο τον φορολογούμενο για τις δικές του υποχρεώσεις και πιστώνονται έναντι αυτών.</t>
  </si>
  <si>
    <t>ΣΥΝΤΕΛΕΣΤΕΣ</t>
  </si>
  <si>
    <t>5.</t>
  </si>
  <si>
    <t xml:space="preserve">Από </t>
  </si>
  <si>
    <t>Μέχρι</t>
  </si>
  <si>
    <t>Τόκος</t>
  </si>
  <si>
    <t>Ενοίκια μειωμένα κατά 25%</t>
  </si>
  <si>
    <t>Μερίσματα</t>
  </si>
  <si>
    <t>Αποδοχές (Κέρδη) αυτοτελώς εργαζομένων προσώπων</t>
  </si>
  <si>
    <t>6.</t>
  </si>
  <si>
    <t>ΠΡΟΘΕΣΜΙΑ ΠΛΗΡΩΜΗΣ</t>
  </si>
  <si>
    <t>7.</t>
  </si>
  <si>
    <t>Υποχρεώσεις που δημιουργούνται από το 2ο εξάμηνο του 2011 υπόκεινται σε χρηματικές επιβαρύνσεις για μη υποβολή €100 και μη έγκαιρη πληρωμή €100, μηνιαίως ή ανά εξάμηνο ανάλογα. Επιπρόσθετα επιβάλλεται 5% χρηματική επιβάρυνση αν καταβληθούν μετά την καθορισμένη ημερομηνία.</t>
  </si>
  <si>
    <t>ΕΠΙΒΑΡΥΝΣΗ ΤΟΚΟΥ ΓΙΑ ΚΑΘΥΣΤΕΡΗΜΕΝΗ ΠΛΗΡΩΜΗ</t>
  </si>
  <si>
    <t>8.</t>
  </si>
  <si>
    <t>Αν η έκτακτη εισφορά δεν πληρωθεί μέχρι την ημερομηνία που καθορίζεται στην προθεσμία πληρωμής, πιο πάνω, τότε αυτή εισπράττεται με τόκο. Το ετήσιο πληρωτέο ποσοστό τόκου μέχρι και 31/12/2006, ήταν 9%. Από την 1/1/2007 το ποσοστό τόκου που ισχύει είναι σύμφωνα με το εκάστοτε εν ισχύει δημόσιο τόκο υπερημερίας.</t>
  </si>
  <si>
    <t>ΤΡΟΠΟΣ ΠΛΗΡΩΜΗΣ</t>
  </si>
  <si>
    <t>9.</t>
  </si>
  <si>
    <t>ΓΡΑΦΕΙΟ  ΠΛΗΡΩΜΗΣ</t>
  </si>
  <si>
    <t>Λευκωσία :</t>
  </si>
  <si>
    <t xml:space="preserve">Μέγαρο Λόρδος, γωνία Βυζαντίου και Αιπείας, 2064 Στρόβολος, </t>
  </si>
  <si>
    <t>τηλ. 22407725</t>
  </si>
  <si>
    <t>Λεμεσός :</t>
  </si>
  <si>
    <r>
      <t>16</t>
    </r>
    <r>
      <rPr>
        <vertAlign val="superscript"/>
        <sz val="8"/>
        <rFont val="Arial"/>
        <family val="2"/>
      </rPr>
      <t>ης</t>
    </r>
    <r>
      <rPr>
        <sz val="8"/>
        <rFont val="Arial"/>
        <family val="2"/>
      </rPr>
      <t xml:space="preserve"> Ιουνίου 3, 3022 Λεμεσός , </t>
    </r>
  </si>
  <si>
    <t>τηλ. 25803827</t>
  </si>
  <si>
    <t xml:space="preserve">Λάρνακα : </t>
  </si>
  <si>
    <t xml:space="preserve">Λεωφόρος Γεωργίου Γρίβα Διγενή 42, 6045 Λάρνακα, </t>
  </si>
  <si>
    <t>τηλ. 24803502 (εταιρείες) / 24803508 (άλλοι)</t>
  </si>
  <si>
    <t>Πάφος :</t>
  </si>
  <si>
    <t xml:space="preserve">Νεόφυτου Νικολαϊδη, κτίριο Γ’, 8011 Πάφος, </t>
  </si>
  <si>
    <t>τηλ. 26804425</t>
  </si>
  <si>
    <t>Αμμόχωστος:</t>
  </si>
  <si>
    <t>Ιπποκκράτους 2, 5380 Δερύνεια,</t>
  </si>
  <si>
    <t>τηλ. 23812150</t>
  </si>
  <si>
    <t>Αριθμός Φορολογικής Ταυτότητας (ΑΦΤ)</t>
  </si>
  <si>
    <t>Αρ. Τηλεφώνου</t>
  </si>
  <si>
    <t>Κέρδη / Εισοδήματα νομικών προσώπων**</t>
  </si>
  <si>
    <t>**
από 1/1/2003 Κέρδη / Εισοδήματα οργανισμών δημοσίου δικαίου</t>
  </si>
  <si>
    <t>με αριθμό</t>
  </si>
  <si>
    <r>
      <t>|</t>
    </r>
    <r>
      <rPr>
        <sz val="11"/>
        <color indexed="8"/>
        <rFont val="Calibri"/>
        <family val="2"/>
      </rPr>
      <t>←
→│</t>
    </r>
  </si>
  <si>
    <t>ΟΔΗΓΟΣ</t>
  </si>
  <si>
    <t>Οδηγίες για Μακροεντολές</t>
  </si>
  <si>
    <t>Ενεργοποιήστε τις Μακροεντολές σας (βλέπετε οδηγίες πιο κάτω).</t>
  </si>
  <si>
    <r>
      <rPr>
        <b/>
        <sz val="11"/>
        <color indexed="8"/>
        <rFont val="Calibri"/>
        <family val="2"/>
      </rPr>
      <t xml:space="preserve">Office 2003 </t>
    </r>
    <r>
      <rPr>
        <sz val="11"/>
        <color theme="1"/>
        <rFont val="Calibri"/>
        <family val="2"/>
      </rPr>
      <t>-  Θα πάτε tools, macro, Macro Security.</t>
    </r>
  </si>
  <si>
    <t>Επιλέξτε το είδος του τόκου
SELECT TYPE OF INTEREST</t>
  </si>
  <si>
    <t>Εάν είναι κόκινο πρέπει να καταχωρηθεί η ακριβείς ημερομηνία είσπραξης
IF RED ENTER SPECIFIC DATE OF COLLECTION</t>
  </si>
  <si>
    <t>*
1α. Τόκοι που αποκτά φυσικό πρόσωπο από πιστοποιητικά αποταμιεύσεως και χρεόγραφα αναπτύξεως της Κυπριακής Κυβέρνησης 
1β. Τόκοι που αποκτά φυσικό πρόσωπο μέχρι και την 31.12.2003 από καταθέσεις στον Οργανισμό Χρηματοδοτήσεως Στέγης
1γ. Τόκοι που αποκτά κάθε ταμείο προνοίας (από 1.1.2003) ή το Ταμείο Κοινωνικών Ασφαλίσεων (από 1.1.2009) για τόκους που αποκτά από οιαδήποτε πηγή εντός της Δημοκρατίας</t>
  </si>
  <si>
    <t>Τόκος με μειωμένο συντ.*</t>
  </si>
  <si>
    <t>Αυτοφορολογία εισοδήματων του εξαμήνου που λήγη τον μήνα 6o ή 12ο από</t>
  </si>
  <si>
    <t>Πεδία που εμφανίζονται γαλάζια είναι υποχρεωτικά</t>
  </si>
  <si>
    <t>Πεδία που εμφανίζονται κόκκινα περιέχουν λάθος.</t>
  </si>
  <si>
    <t>Υπάρχει λάθος στην αξία του πεδίου</t>
  </si>
  <si>
    <t>Το πεδίο είναι υποχρεωτικό</t>
  </si>
  <si>
    <t>Έχετε εισοδήματα εκτός από μισθωτές υπηρεσίες;</t>
  </si>
  <si>
    <t>Για να κινηθείτε εντός του φύλλου εργασίας στα επιτρεπόμενα πεδία πατήστε το TAB δηλαδή το κουμπί με το πιο κάτω σύμβολο στην αριστερή πλευρά του πληκτρολογίου.</t>
  </si>
  <si>
    <t>Παρακαλώ επιλέξετε το φύλλο με την αυτοφορολογία που θέλετε να συμπληρώσετε.</t>
  </si>
  <si>
    <t xml:space="preserve">Αν κατά το άνοιγμα του αρχείο έχει εμφανιστεί κάτω από την κορδέλα μια κίτρινη ένδειξη για ενεργοποίηση των Μακροεντολών τότε επιλέξτε να ενεργοποιηθούν. Αν δεν εμφανίζεται καθόλου ελέγξτε το επίπεδο ασφάλειας σας για μακροεντολές και επιλέξτε το Μέτριο επίπεδο (δηλαδή πάντα να σας ρωτά - with notification -  πριν ενεργοποιηθούν ούτος ώστε να μην είστε εκτεθειμένοι σε κακόβουλα δημιουργημένες μακροεντολές). </t>
  </si>
  <si>
    <r>
      <rPr>
        <b/>
        <sz val="11"/>
        <color indexed="8"/>
        <rFont val="Calibri"/>
        <family val="2"/>
      </rPr>
      <t>Office 2010</t>
    </r>
    <r>
      <rPr>
        <sz val="11"/>
        <color theme="1"/>
        <rFont val="Calibri"/>
        <family val="2"/>
      </rPr>
      <t xml:space="preserve"> -  Για να αλλάξετε το επίπεδο ασφάλειας θα πρέπει να βλέπετε την κορδέλα Developer. Αν δεν την βλέπετε τότε θα πάτε file, options, Customise ribbon και στα δεξιά επιλέξτε το κουτάκι Developer.</t>
    </r>
  </si>
  <si>
    <r>
      <rPr>
        <b/>
        <sz val="11"/>
        <color indexed="8"/>
        <rFont val="Calibri"/>
        <family val="2"/>
      </rPr>
      <t>Office 2007</t>
    </r>
    <r>
      <rPr>
        <sz val="11"/>
        <color theme="1"/>
        <rFont val="Calibri"/>
        <family val="2"/>
      </rPr>
      <t xml:space="preserve"> -  Για να αλλάξετε το επίπεδο ασφάλειας θα πρέπει να βλέπετε την κορδέλα Developer. Αν δεν την βλέπετε τότε θα πάτε file (το εικονίδιο του office), excel options, Popular και επιλέξτε το κουτάκι Show Developer tab in the Ribbon.</t>
    </r>
  </si>
  <si>
    <t>2008-2010</t>
  </si>
  <si>
    <t>Εισόδημα £</t>
  </si>
  <si>
    <t>Εισόδημα €</t>
  </si>
  <si>
    <t>Για τον Φόρο Εισοδήματος Φυσικών Προσώπων των ετών 2007 - 2013.</t>
  </si>
  <si>
    <r>
      <t>ENOIKIA (μείον 25%) ΠΟΥ ΠΛΗΡΩΘΗΚΑΝ ΑΠΟ</t>
    </r>
    <r>
      <rPr>
        <b/>
        <sz val="8"/>
        <rFont val="Arial"/>
        <family val="2"/>
      </rPr>
      <t xml:space="preserve"> ΤΗΝ 1/7/2011</t>
    </r>
    <r>
      <rPr>
        <sz val="9"/>
        <rFont val="Arial"/>
        <family val="2"/>
      </rPr>
      <t xml:space="preserve"> 
για το μήνα που έληξε</t>
    </r>
  </si>
  <si>
    <t>Η έκτακτη εισφορά πάνω στα εισοδήματα από ενοίκια (0604), κέρδη από εμπόριο, γεωργία κλπ (0605) που δηλώθηκε  στις παραγράφους 3(γ) και 3(δ) πρέπει να πληρωθεί το αργότερο μέχρι το τέλος της εξαμηνίας στην οποία αναφέρεται.</t>
  </si>
  <si>
    <t>Η έκτακτη εισφορά πάνω στα εισοδήματα από τόκους (0612) και μερίσματα (0613) που δηλώθηκε  στις παραγράφους 3(α) και 3(β) πρέπει να πληρωθεί το αργότερο μέχρι το τέλος της εξαμηνίας στην οποία αναφέρονται.</t>
  </si>
  <si>
    <t>Η έκτακτη εισφορά πάνω στα εισοδήματα από τόκους (0612) και μερίσματα (0613) που δηλώθηκε  στις παραγράφους 2(α) και 2(β) πρέπει να πληρωθεί το αργότερο μέχρι το τέλος του μήνα στην οποία αναφέρονται.</t>
  </si>
  <si>
    <t>ΜΕΡΙΣΜΑΤΑ (Μέρος 4 Ζ)</t>
  </si>
  <si>
    <t>ΤΟΚΟΙ ΕΙΣΠΡΑΚΤΕΟΙ (Μέρος 4 Ε)</t>
  </si>
  <si>
    <t>ΤΟΚΟΙ ΕΝΟΙΚΙΑΖΟΜΕΝΩΝ ΥΠΟΣΤΑΤΙΚΩΝ (Μέρος 4 Γ12)</t>
  </si>
  <si>
    <r>
      <t>ΜΕΙΟΝ</t>
    </r>
    <r>
      <rPr>
        <sz val="9"/>
        <color indexed="8"/>
        <rFont val="Arial"/>
        <family val="2"/>
      </rPr>
      <t xml:space="preserve"> : ΦΟΡΟΣ ΠΟΥ ΠΑΡΑΚΡΑΤΗΘΗΚΕ και
ΦΟΡΟΣ ΠΟΥ ΚΑΤΑΒΛΗΘΗΚΕ ΣΤΟ ΕΞΩΤΕΡΙΚΟ (μόνο για εισοδήματα που φορολογούνται στη Δημοκρατία)</t>
    </r>
  </si>
  <si>
    <t>ΣΥΝΟΛΟ ΕΙΣΟΔΗΜΑΤΩΝ (ως η δήλωση του έτους, Μέρος Κ)</t>
  </si>
  <si>
    <t>ΠΛΕΟΝ: ΕΞΑΡΓΥΡΩΣΗ ΑΣΦΑΛΙΣΤΙΚΟΥ ΣΥΜΒΟΛΑΙΟΥ ΖΩΗΣ(ΣΗΜ.1) (Μέρος Η)</t>
  </si>
  <si>
    <t>ΠΛΕΟΝ: περιορισμός σε 1/6 του καθαρού εισοδήματος</t>
  </si>
  <si>
    <t>ΖΗΜΙΕΣ ΤΡΕΧΟΝΤΟΣ ΕΤΟΥΣ (Μέρος 4 Α1 Ε.Πρ.1 αυτ)</t>
  </si>
  <si>
    <t>ΖΗΜΙΕΣ ΠΡΟΗΓΟΥΜΕΝΩΝ ΕΤΩΝ (Μέρος 4 Α1 Ε.Πρ.1 αυτ και Μέρος 4 Γ13)</t>
  </si>
  <si>
    <t>ΔΙΑΦΟΡΕΣ ΑΦΑΙΡΕΣΕΙΣ (ΣΗΜ.2 / Σύνολο Μέρος 5 Α - Εκπτώσεις)</t>
  </si>
  <si>
    <t>ΕΞΟΔΑ ΕΝΟΙΚΙΑΖΟΜΕΝΩΝ ΥΠΟΣΤΑΤΙΚΩΝ - 20% ΕΠΙ ΜΙΚΤΩΝ ΕΝΟΙΚΙΩΝ (ΣΗΜ.3)</t>
  </si>
  <si>
    <t>ΚΕΦΑΛΑΙΟΥΧΙΚΕΣ ΕΚΠΤΩΣΕΙΣ ΕΝΟΙΚΙΑΖΟΜΕΝΩΝ ΥΠΟΣΤΑΤΙΚΩΝ (Μέρος 4 Γ11)</t>
  </si>
  <si>
    <t>ΜΕΙΟΝ: ΕΚΠΤΩΣΗ ΓΙΑ ΑΣΦΑΛΙΣΤΡΑ ΖΩΗΣ, ΚΟΙΝΩΝΙΚΕΣ ΑΣΦΑΛΙΣΕΙΣ, ΤΑΜΕΙΟ ΣΥΝΤΑΞΗΣ, ΤΑΜΕΙΟ ΥΓΕΙΑΣ (ΣΗΜ.4) (Σύνολο Μέρος 5Β)</t>
  </si>
  <si>
    <t>Τα μέρη τις δήλωσης στα οποία γίνεται αναφορά είναι για το 2013. Θα πρέπει να βάλετε τις αξίες στα αντίστοιχα πεδία των δηλώσεων των άλλων ετών όπου η αρίθμιση μπορεί να διαφέρει.</t>
  </si>
  <si>
    <r>
      <t>1α.</t>
    </r>
    <r>
      <rPr>
        <sz val="7"/>
        <color indexed="8"/>
        <rFont val="Times New Roman"/>
        <family val="1"/>
      </rPr>
      <t xml:space="preserve">     </t>
    </r>
    <r>
      <rPr>
        <sz val="10"/>
        <color indexed="8"/>
        <rFont val="Arial"/>
        <family val="2"/>
      </rPr>
      <t>Με βάση τον Περί Έκτακτης Εισφοράς Εργοδοτουμένων, Συνταξιούχων και Αυτοτελώς Εργαζομένων του Ιδιωτικού Τομέα Νόμο του 2012, Ν.202(Ι)/2012, υπάγεται σε εισφορά το</t>
    </r>
  </si>
  <si>
    <t>2Α. ΕΙΣΟΔΗΜΑ ΑΠΟ ΜΙΣΘΩΤΕΣ ΥΠΗΡΕΣΙΕΣ Η/ΚΑΙ ΣΥΝΤΑΞΗ ΙΔΙΩΤΙΚΟΥ ΤΟΜΕΑ (ΣΗΜ. 1α)</t>
  </si>
  <si>
    <t xml:space="preserve">κερδη 1 </t>
  </si>
  <si>
    <t>μισθός ιδ. Τομέα 2Α</t>
  </si>
  <si>
    <t>7 ΜΕΙΟΝ ΕΙΣΦΟΡΑ ΠΟΥ ΕΧΕΙ ΚΑΤΑΒΛΗΘΕΙ ΑΠΟ ΤΟΝ ΕΡΓΟΔΟΤΗ ΤΟΥ ΙΔΙΩΤΙΚΟΥ ΤΟΜΕΑ - ΜΕΡΙΔΙΟ ΕΡΓΟΔΟΤΗ (Ως το έντυπο Ε.Πρ.63)</t>
  </si>
  <si>
    <t>8 ΜΕΙΟΝ ΕΙΣΦΟΡΑ ΠΟΥ ΕΧΕΙ ΠΑΡΑΚΡΑΤΗΘΕΙ ΑΠΟ ΕΡΓΟΔΟΤΗ ΤΟΥ ΙΔΙΩΤΙΚΟΥ ΤΟΜΕΑ - ΜΕΡΙΔΙΟ ΙΔΙΟΥ (Ως το έντυπο Ε.Πρ.63)</t>
  </si>
  <si>
    <t>***** Ανακοίνωση Υπηρεσίας Κοινωνικών Ασφαλίσεων ημερομηνίας 15.1.2014. Δεν θα υπάρξει καμμία αύξηση για το έτος 2014.</t>
  </si>
  <si>
    <t>Μηναία Ποσά</t>
  </si>
  <si>
    <t>2Β. ΕΙΣΟΔΗΜΑ ΑΠΟ ΜΙΣΘΩΤΕΣ ΥΠΗΡΕΣΙΕΣ Η/ΚΑΙ ΣΥΝΤΑΞΗ ΕΥΡΥΤΕΡΟΥ ΔΗΜΟΣΙΟΥ ΤΟΜΕΑ (ΣΗΜ. 1β)</t>
  </si>
  <si>
    <t>ΟΦΕΙΛΟΜΕΝΗ ΕΙΣΦΟΡΑ (0311)                                                                                                                                                                                                                       €</t>
  </si>
  <si>
    <t>9 ΕΙΣΦΟΡΑ ΠΟΥ ΔΕΝ ΕΧΕΙ ΚΑΤΑΒΛΗΘΕΙ</t>
  </si>
  <si>
    <t>(Έντυπο Ε.Πρ.158) 2014</t>
  </si>
  <si>
    <t>Για τον Φόρο Εισοδήματος Φυσικών Προσώπων του έτους 2014.</t>
  </si>
  <si>
    <t>ΣΥΝΤΑΞΗ ΧΗΡΕΙΑΣ</t>
  </si>
  <si>
    <t>ΑΝΑΛΟΓΙΚΗ ΣΥΝΤΑΞΗ</t>
  </si>
  <si>
    <t xml:space="preserve">ΔΑΠΑΝΗ ΕΠΕΝΔΥΣΗΣ ΣΕ ΚΑΙΝΟΤΟΜΕΣ ΕΠΙΧΕΙΡΗΣΕΙΣ – ΣΥΝΟΛΟ ΜΕΡΟΥΣ 5Β </t>
  </si>
  <si>
    <t>ΠΛΕΟΝ : ΦΟΡΟΣ 20% ΓΙΑ ΣΥΝΤΑΞΗ ΧΗΡΕΙΑΣ ΠΕΡΑΝ €19500 (ΣΗΜ.5)</t>
  </si>
  <si>
    <t>@ 20%</t>
  </si>
  <si>
    <t>2011 - 2014</t>
  </si>
  <si>
    <r>
      <t>(2)</t>
    </r>
    <r>
      <rPr>
        <sz val="7"/>
        <color indexed="8"/>
        <rFont val="Times New Roman"/>
        <family val="1"/>
      </rPr>
      <t xml:space="preserve">   </t>
    </r>
    <r>
      <rPr>
        <sz val="10"/>
        <color indexed="8"/>
        <rFont val="Arial"/>
        <family val="2"/>
      </rPr>
      <t xml:space="preserve">Από το ακαθάριστο εισόδημα από ενοικίαση </t>
    </r>
    <r>
      <rPr>
        <b/>
        <u val="single"/>
        <sz val="10"/>
        <color indexed="8"/>
        <rFont val="Arial"/>
        <family val="2"/>
      </rPr>
      <t>κτιρίων</t>
    </r>
    <r>
      <rPr>
        <sz val="10"/>
        <color indexed="8"/>
        <rFont val="Arial"/>
        <family val="2"/>
      </rPr>
      <t xml:space="preserve"> αφαιρείται 20%. Η αφαίρεση δεν παραχωρείται για ακαθάριστα ενοίκια που αφορούν ενοικίαση γης και χώρου στάθμευσης.</t>
    </r>
  </si>
  <si>
    <r>
      <t>(3)</t>
    </r>
    <r>
      <rPr>
        <sz val="7"/>
        <color indexed="8"/>
        <rFont val="Times New Roman"/>
        <family val="1"/>
      </rPr>
      <t xml:space="preserve">   </t>
    </r>
    <r>
      <rPr>
        <sz val="10"/>
        <color indexed="8"/>
        <rFont val="Arial"/>
        <family val="2"/>
      </rPr>
      <t>Οι συνεισφορές στα Ταμείο Κοινωνικών Ασφαλίσεων και Προνοίας και τα ετήσια ασφάλιστρα των Ασφαλειών Ζωής, να περιορίζονται στο 1/6 του καθαρού εισοδήματος.</t>
    </r>
  </si>
  <si>
    <r>
      <t>(4)</t>
    </r>
    <r>
      <rPr>
        <sz val="7"/>
        <color indexed="8"/>
        <rFont val="Times New Roman"/>
        <family val="1"/>
      </rPr>
      <t xml:space="preserve">   </t>
    </r>
    <r>
      <rPr>
        <sz val="10"/>
        <color indexed="8"/>
        <rFont val="Arial"/>
        <family val="2"/>
      </rPr>
      <t xml:space="preserve">Φορολογικοί Συντελεστές </t>
    </r>
  </si>
  <si>
    <r>
      <t>(5)</t>
    </r>
    <r>
      <rPr>
        <sz val="7"/>
        <color indexed="8"/>
        <rFont val="Times New Roman"/>
        <family val="1"/>
      </rPr>
      <t xml:space="preserve">   </t>
    </r>
    <r>
      <rPr>
        <sz val="10"/>
        <color indexed="8"/>
        <rFont val="Arial"/>
        <family val="2"/>
      </rPr>
      <t>Η σύνταξη εξωτερικού φορολογείται είτε με 5 cents για κάθε ευρώ που υπερβαίνει τις €3420 και δεν προστίθεται με οποιοδήποτε άλλο εισόδημα, είτε με κανονικούς συντελεστές. Η επιλογή του συντελεστή φορολόγησης μπορεί να γίνεται για κάθε φορολογικό έτος. Η σύνταξη χηρείας φορολογείται με 20 σεντς για κάθε ευρώ που υπερβαίνει τις €19500 και δεν προστίθεται με οποιοδήποτε άλλο εισόδημα. Αν έχετε μόνο σύνταξη χηρείας να αφαιρείται τα ποσά της μείωσης απολαβών και της έκτακτης εισφοράς ιδιωτικού και δημοσίου τομέα από το εισόδημα της σύνταξης χηρείας.</t>
    </r>
  </si>
  <si>
    <r>
      <t>(6)</t>
    </r>
    <r>
      <rPr>
        <sz val="7"/>
        <color indexed="8"/>
        <rFont val="Times New Roman"/>
        <family val="1"/>
      </rPr>
      <t xml:space="preserve">   </t>
    </r>
    <r>
      <rPr>
        <sz val="10"/>
        <color indexed="8"/>
        <rFont val="Arial"/>
        <family val="2"/>
      </rPr>
      <t xml:space="preserve">Αν το εισόδημα της προσωρινής φορολογίας είναι χαμηλότερο των ¾ του τελικού φορολογητέου εισοδήματος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</si>
  <si>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(7)</t>
    </r>
    <r>
      <rPr>
        <sz val="7"/>
        <color indexed="8"/>
        <rFont val="Times New Roman"/>
        <family val="1"/>
      </rPr>
      <t xml:space="preserve">   </t>
    </r>
    <r>
      <rPr>
        <b/>
        <sz val="10"/>
        <color indexed="8"/>
        <rFont val="Arial"/>
        <family val="2"/>
      </rPr>
      <t>Είναι υποχρεωτικό να απαντήσετε κατά πόσο υποβάλλονται λογαριασμοί για το έτος.</t>
    </r>
  </si>
  <si>
    <t>ΕΞΟΔΑ ΕΝΟΙΚΙΑΖΟΜΕΝΩΝ ΥΠΟΣΤΑΤΙΚΩΝ - 20% ΕΠΙ ΜΙΚΤΩΝ ΕΝΟΙΚΙΩΝ (ΣΗΜ.2)</t>
  </si>
  <si>
    <t>ΦΟΡΟΣ ΣΤΟ ΦΟΡΟΛΟΓΗΤΕΟ ΕΙΣΟΔΗΜΑ(ΣΗΜ.4)</t>
  </si>
  <si>
    <t>ΠΛΕΟΝ: ΦΟΡΟΣ 5% ΓΙΑ ΣΥΝΤΑΞΗ ΕΞΩΤΕΡΙΚΟΥ(ΣΗΜ.5)</t>
  </si>
  <si>
    <t>ΠΛΕΟΝ: 10% ΠΡΟΣΘΕΤΟΣ ΦΟΡΟΣ (ΣΗΜ.6)</t>
  </si>
  <si>
    <t>(ΈΝΤΥΠΟ Ε.Πρ.158 Αυτ) 2014</t>
  </si>
  <si>
    <t>(Έντυπο Ε.Πρ.158) 2007 - 2013</t>
  </si>
  <si>
    <t xml:space="preserve">Α.Φ.Τ. </t>
  </si>
  <si>
    <t>Συμπληρώνεται μόνο σε περίπτωση ατόμου με εισόδημα και από τον Ευρύτερο Δημόσιο Τομέα / Ισχύει από 1/8/2013 και μετά.</t>
  </si>
  <si>
    <t>Μισθός Δημ. Τομέα 2Β</t>
  </si>
  <si>
    <t>ΕΙΣΦΟΡΑ Ιδιωτικού και  Δημόσιου Τομέα</t>
  </si>
  <si>
    <t>Τα μέρη της δήλωσης στα οποία γίνεται αναφορά είναι για το 2014. Θα πρέπει να βάλετε τις αξίες στα αντίστοιχα πεδία των δηλώσεων των άλλων ετών όπου η αρίθμησης μπορεί να διαφέρει.</t>
  </si>
  <si>
    <t>ΑΛΛΑ (εδώ αφαιρούνται · όλα τα έξοδα των αυτοεργοτοδουμένων (Μέρος 6 Γ και Δ Ε.Πρ.1 αυτ) και · η σύνταξη εξωτερικού όταν επιλεγεί ο μειωμένος συντελεστής (Μέρος 4 Β με κώδικα 2)</t>
  </si>
  <si>
    <t>ΔΙΑΦΟΡΕΣ ΑΦΑΙΡΕΣΕΙΣ (Σύνολο Μέρος 5 Α - Εκπτώσεις)</t>
  </si>
  <si>
    <t>ΑΛΛΑ (εδώ αφαιρούνται · όλα τα έξοδα των αυτοεργοτοδουμένων (Μέρος 6 Γ και Δ Ε.Πρ.1 αυτ), · η σύνταξη χηρείας (Μέρος 4 Β3) και · η σύνταξη εξωτερικού όταν επιλεγή ο μειωμένος συντελεστής (Μέρος 4 Β με κώδικα 2)</t>
  </si>
  <si>
    <t>2013
2014
2015</t>
  </si>
  <si>
    <t>Έτος 2013, 2014 και 2015*****</t>
  </si>
  <si>
    <t>ΑΠΟ 7.1.2013 - 3.1.2016</t>
  </si>
  <si>
    <t>Για τον Φόρο Εισοδήματος Φυσικών Προσώπων του έτους 2015.</t>
  </si>
  <si>
    <t>ΣΥΝΤΑΞΗ ΜΕ ΜΕΙΩΜΕΝΟΥΣ ΣΥΝΤΕΛΕΣΤΕΣ (Χηρείας ή / και Εξωτερικού βλέπε σημ. 5)</t>
  </si>
  <si>
    <t>(ΈΝΤΥΠΟ Ε.Πρ.158 Αυτ) 2015</t>
  </si>
  <si>
    <r>
      <t>(5)</t>
    </r>
    <r>
      <rPr>
        <sz val="10"/>
        <color indexed="8"/>
        <rFont val="Arial"/>
        <family val="2"/>
      </rPr>
      <t> Η σύνταξη εξωτερικού φορολογείται είτε με 5 σεντς για κάθε ευρώ που υπερβαίνει τις €3420 και δεν προστίθεται με οποιοδήποτε άλλο εισόδημα (κώδικας 2), είτε με κανονικούς συντελεστές. Η σύνταξη χηρείας φορολογείται είτε με 20 σεντς για κάθε ευρώ που υπερβαίνει τις €19500 και δεν προστίθεται με οποιοδήποτε άλλο εισόδημα (κώδικας 2), είτε με τα άλλα σας εισοδήματα. Αν έχετε μόνο σύνταξη χηρείας να αφαιρείτε τα ποσά της μείωσης απολαβών και της έκτακτης εισφοράς ιδιωτικού και δημοσίου τομέα από το εισόδημα της σύνταξης χηρείας. Η επιλογή του συντελεστή φορολόγησης μπορεί να γίνεται για κάθε φορολογικό έτος και για κάθε είδος σύνταξης ξεχωριστά (Βλέπε και εγκύκλιο 2015/12). Η σύνταξη που φορολογείται με κανονικό συντελεστή ΔΕΝ πρέπει να συμπεριληφθεί στο πεδίο του υπολογισμού φόρου ΣΥΝΤΑΞΗ ΜΕ ΜΕΙΩΜΕΝΟΥΣ ΣΥΝΤΕΛΕΣΤΕΣ.</t>
    </r>
  </si>
  <si>
    <t>2011 - 2015</t>
  </si>
  <si>
    <t>Για την Αμυντική Εισφορά των ετών 1984-2015</t>
  </si>
  <si>
    <t xml:space="preserve">Οι υπολογισμοί  έχουν γίνει με βάση την Νομοθεσία που ισχύει μέχρι και τις 31.12.2015. Σε περίπτωση τροποποίησης του Νόμου το ΤΕΠ δεν φέρει ευθύνη εάν χρησιμοποιηθεί το εργαλείο αυτό για υπολογισμό του φόρου. 
Οι υπολογισμοί γίνονται με βάση τα εισοδήματα / εκπτώσεις που έχετε καταχωρήσει και το ΤΕΠ δεν φέρει ευθύνη τυχόν λάθη. Εάν διαφωνείτε με τον υπολογισμό αυτό παρακαλώ όπως τυπώσετε το/τα έντυπα από την ιστοσελίδα του ΤΕΠ και υπολογίστε μόνοι σας τον φόρο ή την εισφορά σας. </t>
  </si>
  <si>
    <r>
      <t>(1)</t>
    </r>
    <r>
      <rPr>
        <sz val="7"/>
        <color indexed="8"/>
        <rFont val="Times New Roman"/>
        <family val="1"/>
      </rPr>
      <t xml:space="preserve">   </t>
    </r>
    <r>
      <rPr>
        <sz val="10"/>
        <color indexed="8"/>
        <rFont val="Arial"/>
        <family val="2"/>
      </rPr>
      <t xml:space="preserve">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 </t>
    </r>
  </si>
  <si>
    <r>
      <t>(3)</t>
    </r>
    <r>
      <rPr>
        <sz val="7"/>
        <color indexed="8"/>
        <rFont val="Times New Roman"/>
        <family val="1"/>
      </rPr>
      <t xml:space="preserve">   </t>
    </r>
    <r>
      <rPr>
        <sz val="10"/>
        <color indexed="8"/>
        <rFont val="Arial"/>
        <family val="2"/>
      </rPr>
      <t>Οι συνεισφορές στα Ταμεία Προνοίας και Κοινωνικών Ασφαλίσεων και τα ετήσια ασφάλιστρα των Ασφαλειών Ζωής, να περιορίζονται στο 1/6 του καθαρού εισοδήματος. Η έκπτωση, για κάθε ασφάλεια, να μην ξεπερνά το 7% του ασφαλιζόμενου ποσού. Το συνολικό ποσό για ταμείο υγείας δεν πρέπει να υπερβαίνει το 1,5% των μεικτών εισοδημάτων.</t>
    </r>
  </si>
  <si>
    <r>
      <t>ΜΕΙΟΝ</t>
    </r>
    <r>
      <rPr>
        <sz val="9"/>
        <color indexed="8"/>
        <rFont val="Arial"/>
        <family val="2"/>
      </rPr>
      <t xml:space="preserve"> : ΦΟΡΟΣ ΠΟΥ ΠΑΡΑΚΡΑΤΗΘΗΚΕ</t>
    </r>
  </si>
  <si>
    <r>
      <t>ΜΕΙΟΝ</t>
    </r>
    <r>
      <rPr>
        <sz val="9"/>
        <color indexed="8"/>
        <rFont val="Arial"/>
        <family val="2"/>
      </rPr>
      <t xml:space="preserve"> : ΑΛΛΟΔΑΠΟΣ ΦΟΡΟΣ (μόνο για εισοδήματα που φορολογούνται στη Δημοκρατία)</t>
    </r>
  </si>
  <si>
    <t>Η έκτακτη εισφορά που παρακρατήθηκε ή όφειλε να είχε παρακρατηθεί (κώδικες 0602, 0603 και 0614), πρέπει να αποσταλεί στο Έφορο Φορολογίας το αργότερο μέχρι το τέλος του μήνα που ακολουθεί το μήνα μέσα στον οποίο έγινε ή όφειλε να γίνει η παρακράτηση.</t>
  </si>
  <si>
    <t>Πληρωμές γίνονται σε μετρητά ή με εμβάσματα. Οι επιταγές να είναι πληρωτέες στον  ‘‘Έφορο Φορολογίας ’’ και να διγραμμίζονται (crossed).</t>
  </si>
  <si>
    <t xml:space="preserve">Η Δήλωση αυτή μαζί με το ποσό της έκτακτης εισφοράς και του ανάλογου τόκου, πρέπει να σταλεί στο Γραφείο Είσπραξης Φόρων του Τμήματος Φορολγοίας στις πιο κάτω διευθύνσεις:-  </t>
  </si>
  <si>
    <t>(Έντυπο Τ.Φ.601) 2016</t>
  </si>
  <si>
    <t>(Έντυπο Τ.Φ.158) 2015</t>
  </si>
  <si>
    <t>ΣΥΝΟΛΟ ΕΙΣΟΔΗΜΑΤΩΝ (ως η δήλωση του έτους, Μέρος Ι)</t>
  </si>
  <si>
    <t>ΠΛΕΟΝ: ΕΞΑΡΓΥΡΩΣΗ ΑΣΦΑΛΙΣΤΙΚΟΥ ΣΥΜΒΟΛΑΙΟΥ ΖΩΗΣ (ΣΗΜ.1) (Μέρος Ζ)</t>
  </si>
  <si>
    <t>ΖΗΜΙΕΣ ΤΡΕΧΟΝΤΟΣ ΕΤΟΥΣ (Μέρος 4 Α1 αυτεργ και 4 Η μισθωτού)</t>
  </si>
  <si>
    <t>ΖΗΜΙΕΣ ΠΡΟΗΓΟΥΜΕΝΩΝ ΕΤΩΝ (Μέρος 4 Α1 αυτεργ. Και 4  Γ13 μισθ. και αυτεργ.)</t>
  </si>
  <si>
    <t>ΜΕΡΙΣΜΑΤΑ (Μέρος 4 ΣΤ)</t>
  </si>
  <si>
    <t>ΑΛΛΑ (εδώ αφαιρούνται το είσόδημα και οι Δαπάνες Διατηρητέων (Μέρος 4Δ), όλα τα έξοδα των αυτοεργοτοδουμένων (Μέρος 6 Γ και Δ Ε.Πρ.1 αυτ) και η έκπτωση για μισθό με κώδικα 3,4,6 (Μέρος 4Α 1 μισθ.)</t>
  </si>
  <si>
    <t>ΜΕΙΟΝ: ΕΚΠΤΩΣΗ ΓΙΑ ΑΣΦΑΛΙΣΤΡΑ ΖΩΗΣ, ΚΟΙΝΩΝΙΚΕΣ ΑΣΦΑΛΙΣΕΙΣ, ΤΑΜΕΙΟ ΣΥΝΤΑΞΗΣ, ΤΑΜΕΙΟ ΥΓΕΙΑΣ (ΣΗΜ.3) (Σύνολο Μέρος 5Γ)</t>
  </si>
  <si>
    <t>ΣΥΝΤΑΞΗ ΧΗΡΕΙΑΣ ΜΕ ΜΕΙΩΜΕΝΟΥΣ ΣΥΝΤΕΛΕΣΤΕΣ (βλέπε σημ. 5)</t>
  </si>
  <si>
    <t>ΣΥΝΤΑΞΗ ΕΞΩΤΕΡΙΚΟΥ ΜΕ ΜΕΙΩΜΕΝΟΥΣ ΣΥΝΤΕΛΕΣΤΕΣ (βλέπε σημ. 5)</t>
  </si>
  <si>
    <r>
      <t>ΖΗΜΙΕΣ ΠΡΟΗΓΟΥΜΕΝΩΝ ΕΤΩΝ (</t>
    </r>
    <r>
      <rPr>
        <b/>
        <sz val="9"/>
        <color indexed="8"/>
        <rFont val="Arial"/>
        <family val="2"/>
      </rPr>
      <t>αυτεργ:</t>
    </r>
    <r>
      <rPr>
        <sz val="9"/>
        <color indexed="8"/>
        <rFont val="Arial"/>
        <family val="2"/>
      </rPr>
      <t xml:space="preserve"> Μέρος 4 Α1 και 4 Γ13, </t>
    </r>
    <r>
      <rPr>
        <b/>
        <sz val="9"/>
        <color indexed="8"/>
        <rFont val="Arial"/>
        <family val="2"/>
      </rPr>
      <t>μισθ</t>
    </r>
    <r>
      <rPr>
        <sz val="9"/>
        <color indexed="8"/>
        <rFont val="Arial"/>
        <family val="2"/>
      </rPr>
      <t>. 4 Γ13)</t>
    </r>
  </si>
  <si>
    <r>
      <t>ΖΗΜΙΕΣ ΤΡΕΧΟΝΤΟΣ ΕΤΟΥΣ (</t>
    </r>
    <r>
      <rPr>
        <b/>
        <sz val="9"/>
        <color indexed="8"/>
        <rFont val="Arial"/>
        <family val="2"/>
      </rPr>
      <t xml:space="preserve">αυτεργ: </t>
    </r>
    <r>
      <rPr>
        <sz val="9"/>
        <color indexed="8"/>
        <rFont val="Arial"/>
        <family val="2"/>
      </rPr>
      <t xml:space="preserve">Μέρος 4 Α1/8, 4 Α1/12 και 4 Η, </t>
    </r>
    <r>
      <rPr>
        <b/>
        <sz val="9"/>
        <color indexed="8"/>
        <rFont val="Arial"/>
        <family val="2"/>
      </rPr>
      <t>μισθ</t>
    </r>
    <r>
      <rPr>
        <sz val="9"/>
        <color indexed="8"/>
        <rFont val="Arial"/>
        <family val="2"/>
      </rPr>
      <t>: 4 Η )</t>
    </r>
  </si>
  <si>
    <r>
      <t>ΑΛΛΑ (</t>
    </r>
    <r>
      <rPr>
        <b/>
        <sz val="9"/>
        <color indexed="8"/>
        <rFont val="Arial"/>
        <family val="2"/>
      </rPr>
      <t xml:space="preserve">αυτοεργ: </t>
    </r>
    <r>
      <rPr>
        <sz val="9"/>
        <color indexed="8"/>
        <rFont val="Arial"/>
        <family val="2"/>
      </rPr>
      <t xml:space="preserve">Μέρος 4Δ Διατηρητέα, Μέρος 6 Γ και Δ έξοδα και κόστος πωλήσεων επιχείρησης και η έκπτωση για μισθό πρώτης εργοδότησης, </t>
    </r>
    <r>
      <rPr>
        <b/>
        <sz val="9"/>
        <color indexed="8"/>
        <rFont val="Arial"/>
        <family val="2"/>
      </rPr>
      <t xml:space="preserve">μισθ: </t>
    </r>
    <r>
      <rPr>
        <sz val="9"/>
        <color indexed="8"/>
        <rFont val="Arial"/>
        <family val="2"/>
      </rPr>
      <t>Μέρος 4Δ Διατηρητέα και Μέρος 4Α 1 έκπτωση για μισθό με κώδικα 3,4,6.)</t>
    </r>
  </si>
  <si>
    <r>
      <t xml:space="preserve">ΕΚΠΤΩΣΗ  </t>
    </r>
    <r>
      <rPr>
        <sz val="9"/>
        <color indexed="8"/>
        <rFont val="Arial"/>
        <family val="2"/>
      </rPr>
      <t>ΤΑΜΕΙΩΝ ΥΓΕΙΑΣ ΚΑΙ ΙΑΤΡΙΚΩΝ ΑΣΦΑΛΕΙΩΝ (να περιοριστεί στο 1,5%) (σημ. 3)</t>
    </r>
  </si>
  <si>
    <t xml:space="preserve">ΑΣΦΑΛΙΣΤΡΩΝ ΖΩΗΣ (να περιοριστεί στο 7% του ασφαλισμένου ποσού της κάθε ασφάλειας) (σημ. 3)  </t>
  </si>
  <si>
    <t>ΚΟΙΝΩΝΙΚΩΝ ΑΣΦΑΛΙΣΕΩΝ, ΤΑΜΕΙΩΝ ΠΡΟΝΟΙΑΣ, ΣΥΝΤΑΞΕΩΝ ΚΑΙ ΧΗΡΩΝ</t>
  </si>
  <si>
    <r>
      <rPr>
        <b/>
        <sz val="9"/>
        <color indexed="8"/>
        <rFont val="Arial"/>
        <family val="2"/>
      </rPr>
      <t xml:space="preserve">ΜΕΙΟΝ ΣΥΝΟΛΟ ΕΚΠΤΩΣΕΩΝ </t>
    </r>
    <r>
      <rPr>
        <sz val="9"/>
        <color indexed="8"/>
        <rFont val="Arial"/>
        <family val="2"/>
      </rPr>
      <t xml:space="preserve">(Στην δεύτερη στήλη το ποσό να περιοριστεί στο 1/6 του καθαρού εισοδήματος) (σημ. 3)   </t>
    </r>
  </si>
  <si>
    <r>
      <rPr>
        <b/>
        <u val="single"/>
        <sz val="9"/>
        <color indexed="8"/>
        <rFont val="Arial"/>
        <family val="2"/>
      </rPr>
      <t>ΜΕΙΟΝ</t>
    </r>
    <r>
      <rPr>
        <b/>
        <sz val="9"/>
        <color indexed="8"/>
        <rFont val="Arial"/>
        <family val="2"/>
      </rPr>
      <t xml:space="preserve"> : ΦΟΡΟΣ ΠΟΥ ΠΑΡΑΚΡΑΤΗΘΗΚΕ (αυτοερ:</t>
    </r>
    <r>
      <rPr>
        <sz val="9"/>
        <color indexed="8"/>
        <rFont val="Arial"/>
        <family val="2"/>
      </rPr>
      <t xml:space="preserve"> Μεταφορά Συνόλου Μέρους 4(Α3) στήλη 7, 4(Β1) στήλη 5, 4(Η) στήλη 6 και 4(Θ) στήλη 6 για εισοδήματα στη Δημοκρατία. </t>
    </r>
    <r>
      <rPr>
        <b/>
        <sz val="9"/>
        <color indexed="8"/>
        <rFont val="Arial"/>
        <family val="2"/>
      </rPr>
      <t>Μισθ:</t>
    </r>
    <r>
      <rPr>
        <sz val="9"/>
        <color indexed="8"/>
        <rFont val="Arial"/>
        <family val="2"/>
      </rPr>
      <t xml:space="preserve"> Μεταφορά Συνόλου Μέρους 4(Α1) στήλη 7,  4(Β1) στήλη 5 και 4(Θ) στήλη 6 για εισοδήματα στη Δημοκρατία)</t>
    </r>
  </si>
  <si>
    <t>(ΈΝΤΥΠΟ Ε.Πρ.158 Αυτ) 2016</t>
  </si>
  <si>
    <t>2011 - 2016</t>
  </si>
  <si>
    <r>
      <t>(1)</t>
    </r>
    <r>
      <rPr>
        <sz val="7"/>
        <color indexed="8"/>
        <rFont val="Times New Roman"/>
        <family val="1"/>
      </rPr>
      <t xml:space="preserve">  </t>
    </r>
    <r>
      <rPr>
        <sz val="10"/>
        <color indexed="8"/>
        <rFont val="Arial"/>
        <family val="2"/>
      </rPr>
      <t xml:space="preserve"> 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 </t>
    </r>
  </si>
  <si>
    <r>
      <t>(2)</t>
    </r>
    <r>
      <rPr>
        <sz val="7"/>
        <color indexed="8"/>
        <rFont val="Times New Roman"/>
        <family val="1"/>
      </rPr>
      <t xml:space="preserve">   </t>
    </r>
    <r>
      <rPr>
        <sz val="10"/>
        <color indexed="8"/>
        <rFont val="Arial"/>
        <family val="2"/>
      </rPr>
      <t>Από το ακαθάριστο εισόδημα από ενοικίαση κτηρίων αφαιρείται 20%. Η αφαίρεση δεν παραχωρείται για ακαθάριστα ενοίκια που αφορούν ενοικίαση γης και χώρου στάθμευσης.</t>
    </r>
  </si>
  <si>
    <r>
      <t>(3)</t>
    </r>
    <r>
      <rPr>
        <sz val="7"/>
        <color indexed="8"/>
        <rFont val="Times New Roman"/>
        <family val="1"/>
      </rPr>
      <t xml:space="preserve">   </t>
    </r>
    <r>
      <rPr>
        <sz val="10"/>
        <color indexed="8"/>
        <rFont val="Arial"/>
        <family val="2"/>
      </rPr>
      <t xml:space="preserve">3. Η έκπτωση, για κάθε ασφάλεια ζωής, να μην ξεπερνά το 7% του ασφαλιζόμενου ποσού. Το συνολικό ποσό για το ταμείο υγείας και των ασφαλειών υγείας πρέπει να υπερβαίνει το 1,5% των μεικτών εισοδημάτων. Οι συνεισφορές στα Ταμεία Προνοίας, Κοινωνικών Ασφαλίσεων, Υγείας και τα ετήσια ασφάλιστρα των Ασφαλειών Ζωής και Υγείας, να περιορίζονται στο 1/6 του καθαρού εισοδήματος. </t>
    </r>
  </si>
  <si>
    <r>
      <t xml:space="preserve">(5)   </t>
    </r>
    <r>
      <rPr>
        <sz val="10"/>
        <color indexed="8"/>
        <rFont val="Arial"/>
        <family val="2"/>
      </rPr>
      <t xml:space="preserve">Η σύνταξη εξωτερικού φορολογείται είτε με 5 σεντς για κάθε ευρώ που υπερβαίνει τις €3420 και δεν προστίθεται με οποιοδήποτε άλλο εισόδημα (κώδικας 2), είτε με κανονικούς συντελεστές. Η σύνταξη χηρείας φορολογείται είτε με 20 σεντς για κάθε ευρώ που υπερβαίνει τις €19500 και δεν προστίθεται με οποιοδήποτε άλλο εισόδημα (κώδικας 6), είτε με τα άλλα σας εισοδήματα (κώδικας 1),  Αν έχετε μόνο σύνταξη χηρείας να αφαιρείτε τα ποσά της μείωσης απολαβών και της έκτακτης εισφοράς ιδιωτικού και δημοσίου τομέα από το εισόδημα της σύνταξης χηρείας. Η επιλογή του συντελεστή φορολόγησης μπορεί να γίνεται για κάθε φορολογικό έτος και για κάθε είδος σύνταξης ξεχωριστά (Βλέπε και εγκύκλιο 2015/12). Η σύνταξη που φορολογείται με κανονικό συντελεστή ΔΕΝ θα πρέπει να συμπεριληφθεί  στο πεδίο του υπολογισμού φόρου ΣΥΝΤΑΞΗ ΜΕ ΜΕΙΩΜΕΝΟΥΣ ΣΥΝΤΕΛΕΣΤΕΣ. </t>
    </r>
  </si>
  <si>
    <r>
      <t>(6)</t>
    </r>
    <r>
      <rPr>
        <sz val="7"/>
        <color indexed="8"/>
        <rFont val="Times New Roman"/>
        <family val="1"/>
      </rPr>
      <t xml:space="preserve">  Αν το εισόδημα της προσωρινής φορολογίας είναι χαμηλότερο των ¾ του τελικού φορολογητέου εισοδήματος τότε υπολογίζεται πρόσθετος φόρος 10% στη διαφορά μεταξύ του ποσού του φόρου που έχει τελικά εξακριβωθεί και του ποσού του προσωρινού φόρου που πληρώθηκε ή είναι πληρωτέος. </t>
    </r>
  </si>
  <si>
    <t>Για τον Φόρο Εισοδήματος Φυσικών Προσώπων του έτους 2016.</t>
  </si>
  <si>
    <t>(Έντυπο Τ.Φ.158) 2016</t>
  </si>
  <si>
    <t>Όχι - κανονικός συντελεστής ως οι πίνακες</t>
  </si>
  <si>
    <t>Ναι - επιπλέον 0,5% εισφορά</t>
  </si>
  <si>
    <t>11 ΠΛΕΟΝ ΕΙΣΟΦΟΡΑ ΔΗΜΟΣΙΟΥ ΤΟΜΕΑ</t>
  </si>
  <si>
    <t xml:space="preserve"> ΜΕΙΟΝ ποσό εισφοράς δημοσίου τομέα που παρακρατήθηκε</t>
  </si>
  <si>
    <t>(Έντυπο Ε.Πρ.158 ΕΕΙΤ) 2017</t>
  </si>
  <si>
    <r>
      <t>Μισθός Δημ. Τομέα 2Β</t>
    </r>
    <r>
      <rPr>
        <b/>
        <sz val="7"/>
        <color indexed="8"/>
        <rFont val="Arial"/>
        <family val="2"/>
      </rPr>
      <t xml:space="preserve"> 
με κορυφή</t>
    </r>
  </si>
  <si>
    <r>
      <t xml:space="preserve">Μισθός Δημ. Τομέα 2Β 
</t>
    </r>
    <r>
      <rPr>
        <b/>
        <sz val="7"/>
        <color indexed="8"/>
        <rFont val="Arial"/>
        <family val="2"/>
      </rPr>
      <t>χωρίς κορυφή</t>
    </r>
  </si>
  <si>
    <t>* to hide</t>
  </si>
  <si>
    <r>
      <t>8.</t>
    </r>
    <r>
      <rPr>
        <sz val="7"/>
        <color indexed="8"/>
        <rFont val="Times New Roman"/>
        <family val="1"/>
      </rPr>
      <t xml:space="preserve">     </t>
    </r>
    <r>
      <rPr>
        <sz val="10"/>
        <color indexed="8"/>
        <rFont val="Arial"/>
        <family val="2"/>
      </rPr>
      <t>Εάν ο δημόσιες υπάλληλος έχει πάρει όλες του τις προσαυξήσεις τότε οι συντελεστές αυξάνονται κατά 0,5%</t>
    </r>
  </si>
  <si>
    <t>Εισόδημα για σκοπούς συντελεστή εισφοράς Ιδ.Τ.</t>
  </si>
  <si>
    <r>
      <t>1β.</t>
    </r>
    <r>
      <rPr>
        <sz val="7"/>
        <color indexed="8"/>
        <rFont val="Times New Roman"/>
        <family val="1"/>
      </rPr>
      <t xml:space="preserve">     </t>
    </r>
    <r>
      <rPr>
        <sz val="10"/>
        <color indexed="8"/>
        <rFont val="Arial"/>
        <family val="2"/>
      </rPr>
      <t>Με βάση το εδάφιο 2 του τροποποιητικού Νόμου 58(Ι)/2013 που τροποποιεί τον Περί Έκτακτης Εισφοράς Εργοδοτουμένων, Συνταξιούχων και Αυτοτελώς Εργαζομένων του Ιδιωτικού Τομέα Νόμο του 2012, Ν.202(Ι)/2012, από τον Αύγουστο του 2013, όταν άτομο που ανήκει στον Ευρύτερο Δημόσιο τομέα έχει εισοδήματα από τον Ιδιωτικό Τομέα, το ύψος τον εισοδημάτων του Δημοσίου Τομέα λαμβάνεται υπόψη για να καθοριστεί ο συντελεστής στον οποίο υπάγεται το εισόδημά του από τον Ιδιωτικό Τομέα.</t>
    </r>
  </si>
  <si>
    <t xml:space="preserve"> ΟΦΕΙΛΟΜΕΝΗ ΕΙΣΦΟΡΑ ΔΗΜΟΣΙΟΥ ΤΟΜΕΑ </t>
  </si>
  <si>
    <t xml:space="preserve"> ΕΙΣΦΟΡΑ Δημοσίου Τομέα</t>
  </si>
  <si>
    <t xml:space="preserve"> ΕΙΣΦΟΡΑ Δημοσίου Τομέα χωρίς 0,5%</t>
  </si>
  <si>
    <t>Αν επιθυμείτε μπορείται να συμπληρώσετε το εργαλείο σε ότι αφορά εισοδήματα από το Δημόσιο Τομέα (Χωρίς να συμπληρώσετε εισοδήματα του ιδιωτικού τομέα) για να υπολογιστεί η εισφορά σας του ΔΗΜΟΣΙΟΥ ΤΟΜΕΑ ΜΟΝΟ. 
Υποχρέωση αυτοφορολογίας έχουν μόνο πρόσωπα με εισοδήματα του Ιδιωτικού Τομέα.</t>
  </si>
  <si>
    <t>Ο μισθός Δημόσιου Υπαλλήλου που βρίσκεται στην ανώτατη βαθμίδα της κλίμακας της θέσης του ή των συνδυασμένων κλιμάκων της θέσεις του (top scale)  ή αμοίβονται με πάγιο μισθό κ.λπ. καταχωρείται στο εισόδημα που υπάγεται σε εισφορά κορυφής στην δεύτερη γραμμή.</t>
  </si>
  <si>
    <r>
      <t>1γ.</t>
    </r>
    <r>
      <rPr>
        <sz val="7"/>
        <color indexed="8"/>
        <rFont val="Times New Roman"/>
        <family val="1"/>
      </rPr>
      <t xml:space="preserve">     </t>
    </r>
    <r>
      <rPr>
        <sz val="10"/>
        <color indexed="8"/>
        <rFont val="Arial"/>
        <family val="2"/>
      </rPr>
      <t>Με βάση την εγκύκλιο επιστολή του ΥΟ ημερομηνίας 31.5.2016 έχει δοθεί στο Έφορο Φορολογίας η αρμοδιότητα για τον έλεγχο και την επιβολή της Περί Έκτακτης Εισφοράς Αξιωματούχων, Εργοδοτουμένων και Συνταξιούχων της Κρατικής Υπηρεσίας και του Ευρύτερου Δημόσιου Τομέας Νόμος του 2011, Ν.112(Ι)/2012, όπως τροποποιήθηκε. Σημειώνεται ότι ισχύουν οι ίδιοι συντελεστές και πλέον 0,5% για άτομα που βρίσκονται στην ανώτατη βαθμίδα της κλίμακας ή της συνδυασμένης κλίμακας της θέσης τους ή αμοίβονται με πάγιο μισθό κ.λπ.</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</si>
</sst>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
    <numFmt numFmtId="171" formatCode="0.000"/>
    <numFmt numFmtId="172" formatCode="[$-408]dddd\,\ d\ mmmm\ yyyy"/>
    <numFmt numFmtId="173" formatCode="#\ ##0.00"/>
    <numFmt numFmtId="174" formatCode="##\ ##0.00"/>
    <numFmt numFmtId="175" formatCode="###\ ##0.00"/>
    <numFmt numFmtId="176" formatCode="###\ ##0"/>
    <numFmt numFmtId="177" formatCode="00"/>
    <numFmt numFmtId="178" formatCode="d/m/yyyy;@"/>
    <numFmt numFmtId="179" formatCode="[$-408]hh:mm:ss\ AM/PM"/>
    <numFmt numFmtId="180" formatCode="###.0\ ##0"/>
    <numFmt numFmtId="181" formatCode="###.00\ ##0"/>
    <numFmt numFmtId="182" formatCode="0.0000"/>
  </numFmts>
  <fonts count="86">
    <font>
      <sz val="11"/>
      <color theme="1"/>
      <name val="Calibri"/>
      <family val="2"/>
    </font>
    <font>
      <sz val="11"/>
      <color indexed="8"/>
      <name val="Calibri"/>
      <family val="2"/>
    </font>
    <font>
      <sz val="9"/>
      <color indexed="9"/>
      <name val="Arial"/>
      <family val="2"/>
    </font>
    <font>
      <sz val="9"/>
      <color indexed="8"/>
      <name val="Arial"/>
      <family val="2"/>
    </font>
    <font>
      <vertAlign val="superscript"/>
      <sz val="9"/>
      <color indexed="8"/>
      <name val="Arial"/>
      <family val="2"/>
    </font>
    <font>
      <b/>
      <sz val="10"/>
      <color indexed="8"/>
      <name val="Arial"/>
      <family val="2"/>
    </font>
    <font>
      <sz val="10"/>
      <color indexed="8"/>
      <name val="Arial"/>
      <family val="2"/>
    </font>
    <font>
      <sz val="7"/>
      <color indexed="8"/>
      <name val="Times New Roman"/>
      <family val="1"/>
    </font>
    <font>
      <u val="single"/>
      <sz val="8"/>
      <color indexed="8"/>
      <name val="Arial"/>
      <family val="2"/>
    </font>
    <font>
      <b/>
      <sz val="12"/>
      <name val="Arial"/>
      <family val="2"/>
    </font>
    <font>
      <b/>
      <u val="single"/>
      <sz val="10"/>
      <color indexed="8"/>
      <name val="Arial"/>
      <family val="2"/>
    </font>
    <font>
      <sz val="10"/>
      <name val="Arial"/>
      <family val="2"/>
    </font>
    <font>
      <b/>
      <sz val="10"/>
      <name val="Arial"/>
      <family val="2"/>
    </font>
    <font>
      <b/>
      <sz val="9"/>
      <name val="Arial"/>
      <family val="2"/>
    </font>
    <font>
      <i/>
      <sz val="8"/>
      <name val="Arial"/>
      <family val="2"/>
    </font>
    <font>
      <b/>
      <sz val="8"/>
      <name val="Arial"/>
      <family val="2"/>
    </font>
    <font>
      <sz val="9"/>
      <name val="Arial"/>
      <family val="2"/>
    </font>
    <font>
      <sz val="8"/>
      <name val="Arial"/>
      <family val="2"/>
    </font>
    <font>
      <sz val="7"/>
      <name val="Arial"/>
      <family val="2"/>
    </font>
    <font>
      <sz val="6"/>
      <name val="Arial"/>
      <family val="2"/>
    </font>
    <font>
      <b/>
      <sz val="14"/>
      <name val="Arial"/>
      <family val="2"/>
    </font>
    <font>
      <b/>
      <sz val="8"/>
      <color indexed="8"/>
      <name val="Arial"/>
      <family val="2"/>
    </font>
    <font>
      <sz val="8"/>
      <color indexed="8"/>
      <name val="Arial"/>
      <family val="2"/>
    </font>
    <font>
      <vertAlign val="superscript"/>
      <sz val="8"/>
      <name val="Arial"/>
      <family val="2"/>
    </font>
    <font>
      <b/>
      <sz val="11"/>
      <color indexed="8"/>
      <name val="Calibri"/>
      <family val="2"/>
    </font>
    <font>
      <b/>
      <sz val="9"/>
      <color indexed="8"/>
      <name val="Arial"/>
      <family val="2"/>
    </font>
    <font>
      <b/>
      <u val="single"/>
      <sz val="9"/>
      <color indexed="8"/>
      <name val="Arial"/>
      <family val="2"/>
    </font>
    <font>
      <b/>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8"/>
      <name val="Arial"/>
      <family val="2"/>
    </font>
    <font>
      <b/>
      <sz val="12"/>
      <color indexed="8"/>
      <name val="Arial"/>
      <family val="2"/>
    </font>
    <font>
      <sz val="7"/>
      <color indexed="8"/>
      <name val="Arial"/>
      <family val="2"/>
    </font>
    <font>
      <b/>
      <sz val="20"/>
      <color indexed="8"/>
      <name val="Calibri"/>
      <family val="2"/>
    </font>
    <font>
      <b/>
      <sz val="12"/>
      <color indexed="9"/>
      <name val="Arial"/>
      <family val="2"/>
    </font>
    <font>
      <u val="single"/>
      <sz val="9"/>
      <color indexed="8"/>
      <name val="Arial"/>
      <family val="2"/>
    </font>
    <font>
      <sz val="10"/>
      <color indexed="8"/>
      <name val="Symbol"/>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8"/>
      <color theme="1"/>
      <name val="Arial"/>
      <family val="2"/>
    </font>
    <font>
      <u val="single"/>
      <sz val="10"/>
      <color theme="1"/>
      <name val="Arial"/>
      <family val="2"/>
    </font>
    <font>
      <b/>
      <sz val="10"/>
      <color theme="1"/>
      <name val="Arial"/>
      <family val="2"/>
    </font>
    <font>
      <sz val="10"/>
      <color theme="1"/>
      <name val="Arial"/>
      <family val="2"/>
    </font>
    <font>
      <b/>
      <sz val="12"/>
      <color theme="1"/>
      <name val="Arial"/>
      <family val="2"/>
    </font>
    <font>
      <sz val="7"/>
      <color theme="1"/>
      <name val="Arial"/>
      <family val="2"/>
    </font>
    <font>
      <b/>
      <sz val="20"/>
      <color theme="1"/>
      <name val="Calibri"/>
      <family val="2"/>
    </font>
    <font>
      <u val="single"/>
      <sz val="9"/>
      <color theme="1"/>
      <name val="Arial"/>
      <family val="2"/>
    </font>
    <font>
      <b/>
      <sz val="8"/>
      <color theme="1"/>
      <name val="Arial"/>
      <family val="2"/>
    </font>
    <font>
      <b/>
      <sz val="12"/>
      <color rgb="FFFFFFFF"/>
      <name val="Arial"/>
      <family val="2"/>
    </font>
    <font>
      <sz val="7"/>
      <color theme="1"/>
      <name val="Times New Roman"/>
      <family val="1"/>
    </font>
    <font>
      <sz val="10"/>
      <color theme="1"/>
      <name val="Symbol"/>
      <family val="1"/>
    </font>
    <font>
      <b/>
      <u val="single"/>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rgb="FF00B0F0"/>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B2B2B2"/>
        <bgColor indexed="64"/>
      </patternFill>
    </fill>
    <fill>
      <patternFill patternType="solid">
        <fgColor rgb="FFEAEAEA"/>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border>
    <border>
      <left style="thin"/>
      <right style="thin"/>
      <top style="double"/>
      <bottom style="double"/>
    </border>
    <border>
      <left style="thin"/>
      <right style="thin"/>
      <top style="thin"/>
      <bottom style="double"/>
    </border>
    <border>
      <left>
        <color indexed="63"/>
      </left>
      <right style="medium"/>
      <top style="medium"/>
      <bottom style="medium"/>
    </border>
    <border>
      <left>
        <color indexed="63"/>
      </left>
      <right style="medium"/>
      <top>
        <color indexed="63"/>
      </top>
      <bottom>
        <color indexed="63"/>
      </bottom>
    </border>
    <border>
      <left>
        <color indexed="63"/>
      </left>
      <right style="medium"/>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dotted"/>
      <bottom style="dotted"/>
    </border>
    <border>
      <left>
        <color indexed="63"/>
      </left>
      <right style="medium"/>
      <top>
        <color indexed="63"/>
      </top>
      <bottom style="medium"/>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thin"/>
      <bottom style="thin"/>
    </border>
    <border>
      <left>
        <color indexed="63"/>
      </left>
      <right style="medium"/>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color indexed="63"/>
      </bottom>
    </border>
    <border>
      <left style="thin"/>
      <right style="medium"/>
      <top style="thin"/>
      <bottom>
        <color indexed="63"/>
      </bottom>
    </border>
    <border>
      <left style="double"/>
      <right style="medium"/>
      <top style="double"/>
      <bottom style="double"/>
    </border>
    <border>
      <left style="thin"/>
      <right style="thin"/>
      <top style="thin"/>
      <bottom style="thin"/>
    </border>
    <border>
      <left style="thin"/>
      <right style="medium"/>
      <top style="double"/>
      <bottom style="thin"/>
    </border>
    <border>
      <left style="thin"/>
      <right style="medium"/>
      <top style="double"/>
      <bottom style="double"/>
    </border>
    <border>
      <left style="thin"/>
      <right style="thin"/>
      <top style="double"/>
      <bottom style="thin"/>
    </border>
    <border>
      <left>
        <color indexed="63"/>
      </left>
      <right style="thin"/>
      <top style="thin"/>
      <bottom style="thin"/>
    </border>
    <border>
      <left style="thin"/>
      <right style="medium"/>
      <top>
        <color indexed="63"/>
      </top>
      <bottom style="double"/>
    </border>
    <border>
      <left style="medium"/>
      <right style="medium"/>
      <top style="thin"/>
      <bottom style="double"/>
    </border>
    <border>
      <left style="thin"/>
      <right style="thin"/>
      <top>
        <color indexed="63"/>
      </top>
      <bottom style="dotted"/>
    </border>
    <border>
      <left style="thin"/>
      <right style="thin"/>
      <top>
        <color indexed="63"/>
      </top>
      <bottom style="thin"/>
    </border>
    <border>
      <left>
        <color indexed="63"/>
      </left>
      <right style="medium"/>
      <top style="thin"/>
      <bottom style="double"/>
    </border>
    <border>
      <left style="thin"/>
      <right style="thin"/>
      <top>
        <color indexed="63"/>
      </top>
      <bottom style="double"/>
    </border>
    <border>
      <left style="thin"/>
      <right style="double"/>
      <top style="thin"/>
      <bottom style="dotted"/>
    </border>
    <border>
      <left style="thin"/>
      <right style="double"/>
      <top style="dotted"/>
      <bottom style="thin"/>
    </border>
    <border>
      <left style="thin"/>
      <right style="double"/>
      <top style="thin"/>
      <bottom style="double"/>
    </border>
    <border>
      <left style="thin"/>
      <right style="double"/>
      <top>
        <color indexed="63"/>
      </top>
      <bottom style="dotted"/>
    </border>
    <border>
      <left style="thin"/>
      <right style="double"/>
      <top>
        <color indexed="63"/>
      </top>
      <bottom style="medium"/>
    </border>
    <border>
      <left style="thin"/>
      <right style="double"/>
      <top>
        <color indexed="63"/>
      </top>
      <bottom>
        <color indexed="63"/>
      </bottom>
    </border>
    <border>
      <left style="thin"/>
      <right style="double"/>
      <top style="dotted"/>
      <bottom style="medium"/>
    </border>
    <border>
      <left>
        <color indexed="63"/>
      </left>
      <right style="double"/>
      <top>
        <color indexed="63"/>
      </top>
      <bottom style="double"/>
    </border>
    <border>
      <left style="thin"/>
      <right style="double"/>
      <top style="thin"/>
      <bottom style="thin"/>
    </border>
    <border>
      <left style="thin"/>
      <right style="double"/>
      <top style="double"/>
      <bottom style="thin"/>
    </border>
    <border>
      <left>
        <color indexed="63"/>
      </left>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thin"/>
      <top>
        <color indexed="63"/>
      </top>
      <bottom>
        <color indexed="63"/>
      </bottom>
    </border>
    <border>
      <left style="double"/>
      <right style="thin"/>
      <top style="thin"/>
      <bottom style="dotted"/>
    </border>
    <border>
      <left style="double"/>
      <right style="thin"/>
      <top>
        <color indexed="63"/>
      </top>
      <bottom style="dotted"/>
    </border>
    <border>
      <left style="double"/>
      <right style="thin"/>
      <top style="thin"/>
      <bottom style="double"/>
    </border>
    <border>
      <left style="double"/>
      <right style="thin"/>
      <top style="double"/>
      <bottom style="double"/>
    </border>
    <border>
      <left style="double"/>
      <right>
        <color indexed="63"/>
      </right>
      <top style="dotted"/>
      <bottom>
        <color indexed="63"/>
      </bottom>
    </border>
    <border>
      <left style="double"/>
      <right style="thin"/>
      <top style="thin"/>
      <bottom style="thin"/>
    </border>
    <border>
      <left style="double"/>
      <right style="thin"/>
      <top style="double"/>
      <bottom style="thin"/>
    </border>
    <border>
      <left style="medium"/>
      <right>
        <color indexed="63"/>
      </right>
      <top>
        <color indexed="63"/>
      </top>
      <bottom>
        <color indexed="63"/>
      </bottom>
    </border>
    <border>
      <left style="medium"/>
      <right>
        <color indexed="63"/>
      </right>
      <top>
        <color indexed="63"/>
      </top>
      <bottom style="dotted"/>
    </border>
    <border>
      <left style="medium"/>
      <right>
        <color indexed="63"/>
      </right>
      <top style="dotted"/>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tted"/>
      <bottom style="dotted"/>
    </border>
    <border>
      <left>
        <color indexed="63"/>
      </left>
      <right style="thin"/>
      <top style="dotted"/>
      <bottom style="dotted"/>
    </border>
    <border>
      <left style="medium"/>
      <right>
        <color indexed="63"/>
      </right>
      <top>
        <color indexed="63"/>
      </top>
      <bottom style="thin"/>
    </border>
    <border>
      <left style="medium"/>
      <right>
        <color indexed="63"/>
      </right>
      <top style="thin"/>
      <bottom style="thin"/>
    </border>
    <border>
      <left style="medium"/>
      <right>
        <color indexed="63"/>
      </right>
      <top style="thin"/>
      <bottom style="dotted"/>
    </border>
    <border>
      <left style="thin"/>
      <right style="medium"/>
      <top>
        <color indexed="63"/>
      </top>
      <bottom>
        <color indexed="63"/>
      </bottom>
    </border>
    <border>
      <left style="thin"/>
      <right style="medium"/>
      <top>
        <color indexed="63"/>
      </top>
      <bottom style="thin"/>
    </border>
    <border>
      <left style="medium"/>
      <right>
        <color indexed="63"/>
      </right>
      <top style="dotted"/>
      <bottom style="thin"/>
    </border>
    <border>
      <left>
        <color indexed="63"/>
      </left>
      <right>
        <color indexed="63"/>
      </right>
      <top style="dotted"/>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style="thin"/>
    </border>
    <border>
      <left style="medium"/>
      <right>
        <color indexed="63"/>
      </right>
      <top style="medium">
        <color rgb="FF666699"/>
      </top>
      <bottom>
        <color indexed="63"/>
      </bottom>
    </border>
    <border>
      <left>
        <color indexed="63"/>
      </left>
      <right>
        <color indexed="63"/>
      </right>
      <top style="medium">
        <color rgb="FF666699"/>
      </top>
      <bottom>
        <color indexed="63"/>
      </bottom>
    </border>
    <border>
      <left>
        <color indexed="63"/>
      </left>
      <right style="medium"/>
      <top style="medium">
        <color rgb="FF666699"/>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color indexed="63"/>
      </top>
      <bottom style="dotted"/>
    </border>
    <border>
      <left style="double"/>
      <right>
        <color indexed="63"/>
      </right>
      <top style="dotted"/>
      <bottom style="dotted"/>
    </border>
    <border>
      <left style="double"/>
      <right>
        <color indexed="63"/>
      </right>
      <top style="dotted"/>
      <bottom style="thin"/>
    </border>
    <border>
      <left>
        <color indexed="63"/>
      </left>
      <right style="double"/>
      <top style="dotted"/>
      <bottom style="thin"/>
    </border>
    <border>
      <left>
        <color indexed="63"/>
      </left>
      <right>
        <color indexed="63"/>
      </right>
      <top>
        <color indexed="63"/>
      </top>
      <bottom style="hair"/>
    </border>
    <border>
      <left style="double"/>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dotted"/>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1"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48">
    <xf numFmtId="0" fontId="0" fillId="0" borderId="0" xfId="0" applyFont="1" applyAlignment="1">
      <alignment/>
    </xf>
    <xf numFmtId="0" fontId="71" fillId="0" borderId="0" xfId="0" applyFont="1" applyAlignment="1">
      <alignment horizontal="center" vertical="center"/>
    </xf>
    <xf numFmtId="0" fontId="71" fillId="0" borderId="10" xfId="0" applyFont="1" applyBorder="1" applyAlignment="1">
      <alignment vertical="center" wrapText="1"/>
    </xf>
    <xf numFmtId="0" fontId="72" fillId="33" borderId="11" xfId="0" applyFont="1" applyFill="1" applyBorder="1" applyAlignment="1">
      <alignment horizontal="right" vertical="center" wrapText="1"/>
    </xf>
    <xf numFmtId="0" fontId="72" fillId="33" borderId="10" xfId="0" applyFont="1" applyFill="1" applyBorder="1" applyAlignment="1">
      <alignment vertical="center" wrapText="1"/>
    </xf>
    <xf numFmtId="0" fontId="73" fillId="0" borderId="0" xfId="0" applyFont="1" applyAlignment="1">
      <alignment vertical="center"/>
    </xf>
    <xf numFmtId="0" fontId="0" fillId="33" borderId="0" xfId="0" applyFill="1" applyAlignment="1">
      <alignment/>
    </xf>
    <xf numFmtId="0" fontId="0" fillId="0" borderId="0" xfId="0" applyAlignment="1">
      <alignment/>
    </xf>
    <xf numFmtId="0" fontId="72" fillId="33" borderId="0" xfId="0" applyFont="1" applyFill="1" applyBorder="1" applyAlignment="1">
      <alignment vertical="center" wrapText="1"/>
    </xf>
    <xf numFmtId="0" fontId="72" fillId="33" borderId="12" xfId="0" applyFont="1" applyFill="1" applyBorder="1" applyAlignment="1">
      <alignment horizontal="justify" vertical="center"/>
    </xf>
    <xf numFmtId="0" fontId="72" fillId="33" borderId="0" xfId="0" applyFont="1" applyFill="1" applyBorder="1" applyAlignment="1">
      <alignment horizontal="justify" vertical="center"/>
    </xf>
    <xf numFmtId="0" fontId="72" fillId="33" borderId="12" xfId="0" applyFont="1" applyFill="1" applyBorder="1" applyAlignment="1">
      <alignment horizontal="justify" vertical="center" wrapText="1"/>
    </xf>
    <xf numFmtId="3" fontId="72" fillId="33" borderId="0" xfId="0" applyNumberFormat="1" applyFont="1" applyFill="1" applyBorder="1" applyAlignment="1">
      <alignment horizontal="justify" vertical="center" wrapText="1"/>
    </xf>
    <xf numFmtId="10" fontId="72" fillId="33" borderId="0" xfId="60" applyNumberFormat="1" applyFont="1" applyFill="1" applyBorder="1" applyAlignment="1">
      <alignment horizontal="justify" vertical="center" wrapText="1"/>
    </xf>
    <xf numFmtId="4" fontId="72" fillId="33" borderId="0" xfId="0" applyNumberFormat="1" applyFont="1" applyFill="1" applyBorder="1" applyAlignment="1">
      <alignment horizontal="right" vertical="center" wrapText="1"/>
    </xf>
    <xf numFmtId="3" fontId="72" fillId="33" borderId="12" xfId="0" applyNumberFormat="1" applyFont="1" applyFill="1" applyBorder="1" applyAlignment="1">
      <alignment horizontal="justify" vertical="center" wrapText="1"/>
    </xf>
    <xf numFmtId="3" fontId="72" fillId="33" borderId="13" xfId="0" applyNumberFormat="1" applyFont="1" applyFill="1" applyBorder="1" applyAlignment="1">
      <alignment horizontal="justify" vertical="center" wrapText="1"/>
    </xf>
    <xf numFmtId="0" fontId="72" fillId="33" borderId="14" xfId="0" applyFont="1" applyFill="1" applyBorder="1" applyAlignment="1">
      <alignment horizontal="justify" vertical="center" wrapText="1"/>
    </xf>
    <xf numFmtId="10" fontId="72" fillId="33" borderId="14" xfId="60" applyNumberFormat="1" applyFont="1" applyFill="1" applyBorder="1" applyAlignment="1">
      <alignment horizontal="justify" vertical="center" wrapText="1"/>
    </xf>
    <xf numFmtId="4" fontId="72" fillId="33" borderId="14" xfId="0" applyNumberFormat="1" applyFont="1" applyFill="1" applyBorder="1" applyAlignment="1">
      <alignment horizontal="right" vertical="center" wrapText="1"/>
    </xf>
    <xf numFmtId="0" fontId="71" fillId="0" borderId="0" xfId="0" applyFont="1" applyBorder="1" applyAlignment="1">
      <alignment vertical="center" wrapText="1"/>
    </xf>
    <xf numFmtId="14" fontId="0" fillId="0" borderId="0" xfId="0" applyNumberFormat="1" applyAlignment="1">
      <alignment/>
    </xf>
    <xf numFmtId="1" fontId="72" fillId="0" borderId="15" xfId="0" applyNumberFormat="1" applyFont="1" applyBorder="1" applyAlignment="1" applyProtection="1">
      <alignment horizontal="right" vertical="center" wrapText="1"/>
      <protection locked="0"/>
    </xf>
    <xf numFmtId="2" fontId="72" fillId="0" borderId="16" xfId="0" applyNumberFormat="1" applyFont="1" applyBorder="1" applyAlignment="1">
      <alignment horizontal="right" vertical="center" wrapText="1"/>
    </xf>
    <xf numFmtId="1" fontId="72" fillId="0" borderId="17" xfId="0" applyNumberFormat="1" applyFont="1" applyBorder="1" applyAlignment="1">
      <alignment horizontal="right" vertical="center" wrapText="1"/>
    </xf>
    <xf numFmtId="0" fontId="71" fillId="0" borderId="0" xfId="0" applyFont="1" applyBorder="1" applyAlignment="1">
      <alignment vertical="center"/>
    </xf>
    <xf numFmtId="0" fontId="72" fillId="0" borderId="0" xfId="0" applyFont="1" applyBorder="1" applyAlignment="1">
      <alignment vertical="center"/>
    </xf>
    <xf numFmtId="2" fontId="72" fillId="0" borderId="0" xfId="0" applyNumberFormat="1" applyFont="1" applyBorder="1" applyAlignment="1">
      <alignment vertical="center"/>
    </xf>
    <xf numFmtId="2" fontId="0" fillId="0" borderId="0" xfId="0" applyNumberFormat="1" applyAlignment="1">
      <alignment/>
    </xf>
    <xf numFmtId="2" fontId="71" fillId="0" borderId="0" xfId="0" applyNumberFormat="1" applyFont="1" applyBorder="1" applyAlignment="1">
      <alignment vertical="center"/>
    </xf>
    <xf numFmtId="0" fontId="74" fillId="33" borderId="18" xfId="0" applyFont="1" applyFill="1" applyBorder="1" applyAlignment="1">
      <alignment horizontal="center" vertical="center" wrapText="1"/>
    </xf>
    <xf numFmtId="0" fontId="72" fillId="33" borderId="19" xfId="0" applyFont="1" applyFill="1" applyBorder="1" applyAlignment="1">
      <alignment vertical="center" wrapText="1"/>
    </xf>
    <xf numFmtId="0" fontId="72" fillId="33" borderId="20" xfId="0" applyFont="1" applyFill="1" applyBorder="1" applyAlignment="1">
      <alignment vertical="center" wrapText="1"/>
    </xf>
    <xf numFmtId="0" fontId="72" fillId="33" borderId="21" xfId="0" applyFont="1" applyFill="1" applyBorder="1" applyAlignment="1">
      <alignment vertical="center" wrapText="1"/>
    </xf>
    <xf numFmtId="0" fontId="75" fillId="33" borderId="14" xfId="0" applyFont="1" applyFill="1" applyBorder="1" applyAlignment="1">
      <alignment vertical="center" wrapText="1"/>
    </xf>
    <xf numFmtId="0" fontId="72" fillId="33" borderId="22" xfId="0" applyFont="1" applyFill="1" applyBorder="1" applyAlignment="1">
      <alignment vertical="center" wrapText="1"/>
    </xf>
    <xf numFmtId="0" fontId="0" fillId="33" borderId="0" xfId="0" applyFill="1" applyAlignment="1">
      <alignment/>
    </xf>
    <xf numFmtId="4" fontId="76" fillId="33" borderId="0" xfId="0" applyNumberFormat="1" applyFont="1" applyFill="1" applyBorder="1" applyAlignment="1">
      <alignment vertical="center" wrapText="1"/>
    </xf>
    <xf numFmtId="2" fontId="72" fillId="0" borderId="23" xfId="0" applyNumberFormat="1" applyFont="1" applyBorder="1" applyAlignment="1">
      <alignment vertical="center" wrapText="1"/>
    </xf>
    <xf numFmtId="0" fontId="72" fillId="33" borderId="24" xfId="0" applyFont="1" applyFill="1" applyBorder="1" applyAlignment="1">
      <alignment horizontal="center" vertical="center" wrapText="1"/>
    </xf>
    <xf numFmtId="9" fontId="76" fillId="33" borderId="25" xfId="60" applyFont="1" applyFill="1" applyBorder="1" applyAlignment="1">
      <alignment horizontal="center" vertical="center" wrapText="1"/>
    </xf>
    <xf numFmtId="0" fontId="72" fillId="33" borderId="24" xfId="0" applyFont="1" applyFill="1" applyBorder="1" applyAlignment="1">
      <alignment horizontal="right" vertical="center" wrapText="1"/>
    </xf>
    <xf numFmtId="0" fontId="72" fillId="33" borderId="26" xfId="0" applyFont="1" applyFill="1" applyBorder="1" applyAlignment="1">
      <alignment horizontal="right" vertical="center" wrapText="1"/>
    </xf>
    <xf numFmtId="0" fontId="72" fillId="33" borderId="27" xfId="0" applyFont="1" applyFill="1" applyBorder="1" applyAlignment="1">
      <alignment horizontal="right" vertical="center" wrapText="1"/>
    </xf>
    <xf numFmtId="0" fontId="72" fillId="33" borderId="28" xfId="0" applyFont="1" applyFill="1" applyBorder="1" applyAlignment="1">
      <alignment horizontal="right" vertical="center" wrapText="1"/>
    </xf>
    <xf numFmtId="0" fontId="0" fillId="0" borderId="0" xfId="0" applyAlignment="1">
      <alignment wrapText="1"/>
    </xf>
    <xf numFmtId="0" fontId="76" fillId="33" borderId="0" xfId="0" applyFont="1" applyFill="1" applyBorder="1" applyAlignment="1">
      <alignment vertical="center" wrapText="1"/>
    </xf>
    <xf numFmtId="0" fontId="73" fillId="33" borderId="29" xfId="0" applyFont="1" applyFill="1" applyBorder="1" applyAlignment="1">
      <alignment vertical="center" wrapText="1"/>
    </xf>
    <xf numFmtId="0" fontId="72" fillId="0" borderId="23" xfId="0" applyFont="1" applyBorder="1" applyAlignment="1" applyProtection="1">
      <alignment vertical="center" wrapText="1"/>
      <protection locked="0"/>
    </xf>
    <xf numFmtId="0" fontId="0" fillId="0" borderId="0" xfId="0" applyAlignment="1">
      <alignment vertical="top"/>
    </xf>
    <xf numFmtId="0" fontId="0" fillId="0" borderId="0" xfId="0" applyAlignment="1">
      <alignment horizontal="left" wrapText="1"/>
    </xf>
    <xf numFmtId="0" fontId="11" fillId="0" borderId="0" xfId="57">
      <alignment/>
      <protection/>
    </xf>
    <xf numFmtId="0" fontId="16" fillId="0" borderId="12" xfId="57" applyFont="1" applyBorder="1">
      <alignment/>
      <protection/>
    </xf>
    <xf numFmtId="0" fontId="16" fillId="0" borderId="0" xfId="57" applyFont="1" applyBorder="1">
      <alignment/>
      <protection/>
    </xf>
    <xf numFmtId="0" fontId="11" fillId="0" borderId="0" xfId="57" applyBorder="1">
      <alignment/>
      <protection/>
    </xf>
    <xf numFmtId="0" fontId="11" fillId="0" borderId="12" xfId="57" applyBorder="1">
      <alignment/>
      <protection/>
    </xf>
    <xf numFmtId="0" fontId="11" fillId="0" borderId="30" xfId="57" applyBorder="1">
      <alignment/>
      <protection/>
    </xf>
    <xf numFmtId="0" fontId="11" fillId="0" borderId="31" xfId="57" applyBorder="1">
      <alignment/>
      <protection/>
    </xf>
    <xf numFmtId="0" fontId="11" fillId="0" borderId="0" xfId="57" applyAlignment="1">
      <alignment wrapText="1"/>
      <protection/>
    </xf>
    <xf numFmtId="49" fontId="12" fillId="0" borderId="12" xfId="57" applyNumberFormat="1" applyFont="1" applyBorder="1" applyAlignment="1">
      <alignment vertical="top" wrapText="1"/>
      <protection/>
    </xf>
    <xf numFmtId="0" fontId="11" fillId="0" borderId="0" xfId="57" applyAlignment="1">
      <alignment vertical="top"/>
      <protection/>
    </xf>
    <xf numFmtId="49" fontId="11" fillId="0" borderId="13" xfId="57" applyNumberFormat="1" applyFont="1" applyBorder="1" applyAlignment="1">
      <alignment vertical="top" wrapText="1"/>
      <protection/>
    </xf>
    <xf numFmtId="0" fontId="11" fillId="0" borderId="0" xfId="57" applyBorder="1" applyAlignment="1">
      <alignment vertical="top"/>
      <protection/>
    </xf>
    <xf numFmtId="0" fontId="11" fillId="0" borderId="13" xfId="57" applyBorder="1" applyAlignment="1">
      <alignment vertical="top"/>
      <protection/>
    </xf>
    <xf numFmtId="0" fontId="12" fillId="0" borderId="12" xfId="57" applyFont="1" applyBorder="1" applyAlignment="1">
      <alignment vertical="top"/>
      <protection/>
    </xf>
    <xf numFmtId="0" fontId="11" fillId="0" borderId="32" xfId="57" applyBorder="1" applyAlignment="1">
      <alignment vertical="top"/>
      <protection/>
    </xf>
    <xf numFmtId="0" fontId="12" fillId="0" borderId="33" xfId="57" applyFont="1" applyBorder="1" applyAlignment="1">
      <alignment horizontal="right"/>
      <protection/>
    </xf>
    <xf numFmtId="0" fontId="12" fillId="0" borderId="21" xfId="57" applyFont="1" applyBorder="1" applyAlignment="1">
      <alignment horizontal="right"/>
      <protection/>
    </xf>
    <xf numFmtId="0" fontId="12" fillId="0" borderId="0" xfId="57" applyFont="1" applyBorder="1" applyAlignment="1">
      <alignment horizontal="right"/>
      <protection/>
    </xf>
    <xf numFmtId="0" fontId="20" fillId="0" borderId="0" xfId="57" applyFont="1">
      <alignment/>
      <protection/>
    </xf>
    <xf numFmtId="0" fontId="11" fillId="0" borderId="0" xfId="57" applyAlignment="1">
      <alignment/>
      <protection/>
    </xf>
    <xf numFmtId="0" fontId="11" fillId="0" borderId="0" xfId="57" applyAlignment="1">
      <alignment vertical="top" wrapText="1"/>
      <protection/>
    </xf>
    <xf numFmtId="0" fontId="9" fillId="0" borderId="0" xfId="57" applyFont="1" applyAlignment="1">
      <alignment horizontal="center"/>
      <protection/>
    </xf>
    <xf numFmtId="0" fontId="21" fillId="0" borderId="0" xfId="57" applyFont="1">
      <alignment/>
      <protection/>
    </xf>
    <xf numFmtId="0" fontId="15" fillId="0" borderId="0" xfId="57" applyFont="1" applyAlignment="1">
      <alignment horizontal="center"/>
      <protection/>
    </xf>
    <xf numFmtId="0" fontId="17" fillId="0" borderId="0" xfId="57" applyFont="1">
      <alignment/>
      <protection/>
    </xf>
    <xf numFmtId="0" fontId="17" fillId="0" borderId="0" xfId="57" applyFont="1" applyAlignment="1">
      <alignment horizontal="left" indent="2"/>
      <protection/>
    </xf>
    <xf numFmtId="0" fontId="15" fillId="0" borderId="0" xfId="57" applyFont="1">
      <alignment/>
      <protection/>
    </xf>
    <xf numFmtId="0" fontId="17" fillId="0" borderId="0" xfId="57" applyFont="1" applyAlignment="1">
      <alignment horizontal="right" vertical="top"/>
      <protection/>
    </xf>
    <xf numFmtId="0" fontId="17" fillId="0" borderId="0" xfId="57" applyFont="1" applyAlignment="1">
      <alignment wrapText="1"/>
      <protection/>
    </xf>
    <xf numFmtId="0" fontId="17" fillId="0" borderId="0" xfId="57" applyFont="1" applyAlignment="1">
      <alignment horizontal="center" wrapText="1"/>
      <protection/>
    </xf>
    <xf numFmtId="0" fontId="17" fillId="0" borderId="0" xfId="57" applyFont="1" applyAlignment="1">
      <alignment vertical="top"/>
      <protection/>
    </xf>
    <xf numFmtId="0" fontId="17" fillId="0" borderId="0" xfId="57" applyFont="1" applyAlignment="1">
      <alignment horizontal="left"/>
      <protection/>
    </xf>
    <xf numFmtId="0" fontId="22" fillId="0" borderId="0" xfId="57" applyFont="1" applyAlignment="1">
      <alignment horizontal="left"/>
      <protection/>
    </xf>
    <xf numFmtId="176" fontId="76" fillId="33" borderId="25" xfId="0" applyNumberFormat="1" applyFont="1" applyFill="1" applyBorder="1" applyAlignment="1">
      <alignment horizontal="right" vertical="center" wrapText="1" indent="1"/>
    </xf>
    <xf numFmtId="176" fontId="72" fillId="0" borderId="34" xfId="0" applyNumberFormat="1" applyFont="1" applyBorder="1" applyAlignment="1" applyProtection="1">
      <alignment horizontal="right" vertical="center" wrapText="1"/>
      <protection locked="0"/>
    </xf>
    <xf numFmtId="176" fontId="72" fillId="0" borderId="35" xfId="0" applyNumberFormat="1" applyFont="1" applyBorder="1" applyAlignment="1">
      <alignment vertical="center" wrapText="1"/>
    </xf>
    <xf numFmtId="176" fontId="72" fillId="0" borderId="36" xfId="0" applyNumberFormat="1" applyFont="1" applyBorder="1" applyAlignment="1" applyProtection="1">
      <alignment vertical="center"/>
      <protection locked="0"/>
    </xf>
    <xf numFmtId="176" fontId="72" fillId="0" borderId="37" xfId="0" applyNumberFormat="1" applyFont="1" applyBorder="1" applyAlignment="1">
      <alignment vertical="center" wrapText="1"/>
    </xf>
    <xf numFmtId="176" fontId="72" fillId="0" borderId="38" xfId="0" applyNumberFormat="1" applyFont="1" applyBorder="1" applyAlignment="1">
      <alignment vertical="center" wrapText="1"/>
    </xf>
    <xf numFmtId="176" fontId="72" fillId="0" borderId="36" xfId="0" applyNumberFormat="1" applyFont="1" applyBorder="1" applyAlignment="1" applyProtection="1">
      <alignment vertical="center" wrapText="1"/>
      <protection locked="0"/>
    </xf>
    <xf numFmtId="173" fontId="72" fillId="0" borderId="36" xfId="0" applyNumberFormat="1" applyFont="1" applyBorder="1" applyAlignment="1">
      <alignment vertical="center" wrapText="1"/>
    </xf>
    <xf numFmtId="14" fontId="63" fillId="0" borderId="0" xfId="53" applyNumberFormat="1" applyAlignment="1">
      <alignment/>
    </xf>
    <xf numFmtId="0" fontId="11" fillId="0" borderId="12" xfId="57" applyFont="1" applyBorder="1">
      <alignment/>
      <protection/>
    </xf>
    <xf numFmtId="0" fontId="11" fillId="0" borderId="0" xfId="57" applyFont="1" applyBorder="1">
      <alignment/>
      <protection/>
    </xf>
    <xf numFmtId="14" fontId="11" fillId="0" borderId="0" xfId="57" applyNumberFormat="1" applyFont="1" applyAlignment="1">
      <alignment/>
      <protection/>
    </xf>
    <xf numFmtId="1" fontId="72" fillId="0" borderId="39" xfId="0" applyNumberFormat="1" applyFont="1" applyBorder="1" applyAlignment="1" applyProtection="1">
      <alignment horizontal="right" vertical="center" wrapText="1"/>
      <protection locked="0"/>
    </xf>
    <xf numFmtId="0" fontId="11" fillId="0" borderId="12" xfId="57" applyBorder="1" applyAlignment="1">
      <alignment vertical="top"/>
      <protection/>
    </xf>
    <xf numFmtId="10" fontId="11" fillId="0" borderId="0" xfId="60" applyNumberFormat="1" applyFont="1" applyAlignment="1">
      <alignment/>
    </xf>
    <xf numFmtId="0" fontId="11" fillId="0" borderId="0" xfId="57" applyFont="1">
      <alignment/>
      <protection/>
    </xf>
    <xf numFmtId="0" fontId="0" fillId="0" borderId="0" xfId="0" applyAlignment="1">
      <alignment horizontal="left" wrapText="1"/>
    </xf>
    <xf numFmtId="14" fontId="11" fillId="0" borderId="0" xfId="57" applyNumberFormat="1" applyBorder="1" applyAlignment="1" applyProtection="1">
      <alignment horizontal="center"/>
      <protection locked="0"/>
    </xf>
    <xf numFmtId="0" fontId="63" fillId="0" borderId="0" xfId="53" applyAlignment="1">
      <alignment vertical="top"/>
    </xf>
    <xf numFmtId="0" fontId="69" fillId="0" borderId="0" xfId="0" applyFont="1" applyAlignment="1">
      <alignment/>
    </xf>
    <xf numFmtId="0" fontId="11" fillId="0" borderId="36" xfId="57" applyBorder="1" applyProtection="1">
      <alignment/>
      <protection locked="0"/>
    </xf>
    <xf numFmtId="0" fontId="0" fillId="34" borderId="0" xfId="0" applyFill="1" applyAlignment="1">
      <alignment/>
    </xf>
    <xf numFmtId="0" fontId="16" fillId="0" borderId="0" xfId="57" applyFont="1" applyBorder="1" applyAlignment="1">
      <alignment horizontal="center" wrapText="1"/>
      <protection/>
    </xf>
    <xf numFmtId="0" fontId="0" fillId="35" borderId="0" xfId="0" applyFill="1" applyAlignment="1">
      <alignment/>
    </xf>
    <xf numFmtId="0" fontId="17" fillId="36" borderId="13" xfId="57" applyFont="1" applyFill="1" applyBorder="1" applyAlignment="1">
      <alignment horizontal="center" vertical="center"/>
      <protection/>
    </xf>
    <xf numFmtId="0" fontId="17" fillId="36" borderId="14" xfId="57" applyFont="1" applyFill="1" applyBorder="1" applyAlignment="1">
      <alignment horizontal="center" vertical="center"/>
      <protection/>
    </xf>
    <xf numFmtId="0" fontId="17" fillId="36" borderId="22" xfId="57" applyFont="1" applyFill="1" applyBorder="1" applyAlignment="1">
      <alignment horizontal="center" vertical="center"/>
      <protection/>
    </xf>
    <xf numFmtId="0" fontId="17" fillId="36" borderId="28" xfId="57" applyFont="1" applyFill="1" applyBorder="1" applyAlignment="1">
      <alignment horizontal="center" vertical="center"/>
      <protection/>
    </xf>
    <xf numFmtId="0" fontId="17" fillId="36" borderId="40" xfId="57" applyFont="1" applyFill="1" applyBorder="1" applyAlignment="1">
      <alignment horizontal="center" vertical="center"/>
      <protection/>
    </xf>
    <xf numFmtId="0" fontId="17" fillId="36" borderId="32" xfId="57" applyFont="1" applyFill="1" applyBorder="1" applyAlignment="1">
      <alignment horizontal="center" vertical="center"/>
      <protection/>
    </xf>
    <xf numFmtId="0" fontId="11" fillId="36" borderId="32" xfId="57" applyFill="1" applyBorder="1">
      <alignment/>
      <protection/>
    </xf>
    <xf numFmtId="0" fontId="11" fillId="36" borderId="28" xfId="57" applyFill="1" applyBorder="1">
      <alignment/>
      <protection/>
    </xf>
    <xf numFmtId="0" fontId="11" fillId="36" borderId="40" xfId="57" applyFill="1" applyBorder="1">
      <alignment/>
      <protection/>
    </xf>
    <xf numFmtId="0" fontId="11" fillId="35" borderId="0" xfId="57" applyFont="1" applyFill="1" applyAlignment="1">
      <alignment wrapText="1"/>
      <protection/>
    </xf>
    <xf numFmtId="0" fontId="11" fillId="34" borderId="0" xfId="57" applyFont="1" applyFill="1" applyAlignment="1">
      <alignment wrapText="1"/>
      <protection/>
    </xf>
    <xf numFmtId="14" fontId="72" fillId="0" borderId="25" xfId="0" applyNumberFormat="1" applyFont="1" applyBorder="1" applyAlignment="1" applyProtection="1">
      <alignment horizontal="center" vertical="center" wrapText="1"/>
      <protection/>
    </xf>
    <xf numFmtId="0" fontId="71" fillId="0" borderId="34" xfId="0" applyFont="1" applyBorder="1" applyAlignment="1" applyProtection="1">
      <alignment horizontal="center" vertical="center" wrapText="1"/>
      <protection locked="0"/>
    </xf>
    <xf numFmtId="0" fontId="77" fillId="37" borderId="19" xfId="0" applyFont="1" applyFill="1" applyBorder="1" applyAlignment="1">
      <alignment horizontal="center" vertical="center" wrapText="1"/>
    </xf>
    <xf numFmtId="0" fontId="72" fillId="33" borderId="33" xfId="0" applyFont="1" applyFill="1" applyBorder="1" applyAlignment="1">
      <alignment horizontal="center" vertical="center" wrapText="1"/>
    </xf>
    <xf numFmtId="14" fontId="11" fillId="0" borderId="0" xfId="57" applyNumberFormat="1" applyFont="1" applyBorder="1" applyAlignment="1" applyProtection="1">
      <alignment horizontal="center"/>
      <protection locked="0"/>
    </xf>
    <xf numFmtId="176" fontId="0" fillId="0" borderId="0" xfId="0" applyNumberFormat="1" applyAlignment="1">
      <alignment/>
    </xf>
    <xf numFmtId="0" fontId="72" fillId="33" borderId="19" xfId="0" applyFont="1" applyFill="1" applyBorder="1" applyAlignment="1">
      <alignment horizontal="center" vertical="center" wrapText="1"/>
    </xf>
    <xf numFmtId="2" fontId="76" fillId="33" borderId="25" xfId="0" applyNumberFormat="1" applyFont="1" applyFill="1" applyBorder="1" applyAlignment="1">
      <alignment horizontal="right" vertical="center" wrapText="1" indent="1"/>
    </xf>
    <xf numFmtId="0" fontId="72" fillId="33" borderId="19" xfId="0" applyFont="1" applyFill="1" applyBorder="1" applyAlignment="1">
      <alignment vertical="center" wrapText="1"/>
    </xf>
    <xf numFmtId="176" fontId="72" fillId="0" borderId="23" xfId="0" applyNumberFormat="1" applyFont="1" applyBorder="1" applyAlignment="1" applyProtection="1">
      <alignment vertical="center" wrapText="1"/>
      <protection locked="0"/>
    </xf>
    <xf numFmtId="176" fontId="72" fillId="0" borderId="41" xfId="0" applyNumberFormat="1" applyFont="1" applyBorder="1" applyAlignment="1" applyProtection="1">
      <alignment vertical="center" wrapText="1"/>
      <protection/>
    </xf>
    <xf numFmtId="0" fontId="72" fillId="33" borderId="19" xfId="0" applyFont="1" applyFill="1" applyBorder="1" applyAlignment="1">
      <alignment vertical="center" wrapText="1"/>
    </xf>
    <xf numFmtId="176" fontId="72" fillId="38" borderId="42" xfId="0" applyNumberFormat="1" applyFont="1" applyFill="1" applyBorder="1" applyAlignment="1">
      <alignment vertical="center" wrapText="1"/>
    </xf>
    <xf numFmtId="1" fontId="72" fillId="0" borderId="43" xfId="0" applyNumberFormat="1" applyFont="1" applyBorder="1" applyAlignment="1" applyProtection="1">
      <alignment horizontal="right" vertical="center" wrapText="1"/>
      <protection locked="0"/>
    </xf>
    <xf numFmtId="3" fontId="0" fillId="0" borderId="0" xfId="0" applyNumberFormat="1" applyAlignment="1">
      <alignment/>
    </xf>
    <xf numFmtId="0" fontId="72" fillId="33" borderId="11" xfId="0" applyFont="1" applyFill="1" applyBorder="1" applyAlignment="1">
      <alignment horizontal="right" vertical="center" wrapText="1"/>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33" xfId="0" applyFont="1" applyFill="1" applyBorder="1" applyAlignment="1">
      <alignment horizontal="center" vertical="center" wrapText="1"/>
    </xf>
    <xf numFmtId="49" fontId="72" fillId="33" borderId="24" xfId="0" applyNumberFormat="1" applyFont="1" applyFill="1" applyBorder="1" applyAlignment="1">
      <alignment horizontal="center" vertical="center" wrapText="1"/>
    </xf>
    <xf numFmtId="176" fontId="72" fillId="0" borderId="36" xfId="0" applyNumberFormat="1" applyFont="1" applyBorder="1" applyAlignment="1" applyProtection="1">
      <alignment vertical="center" wrapText="1"/>
      <protection/>
    </xf>
    <xf numFmtId="2" fontId="72" fillId="0" borderId="23" xfId="0" applyNumberFormat="1" applyFont="1" applyBorder="1" applyAlignment="1" applyProtection="1">
      <alignment vertical="center" wrapText="1"/>
      <protection locked="0"/>
    </xf>
    <xf numFmtId="176" fontId="72" fillId="38" borderId="45" xfId="0" applyNumberFormat="1" applyFont="1" applyFill="1" applyBorder="1" applyAlignment="1">
      <alignment vertical="center" wrapText="1"/>
    </xf>
    <xf numFmtId="176" fontId="72" fillId="0" borderId="46" xfId="0" applyNumberFormat="1" applyFont="1" applyBorder="1" applyAlignment="1" applyProtection="1">
      <alignment vertical="center" wrapText="1"/>
      <protection/>
    </xf>
    <xf numFmtId="0" fontId="72" fillId="0" borderId="0" xfId="0" applyFont="1" applyAlignment="1">
      <alignment vertical="center"/>
    </xf>
    <xf numFmtId="0" fontId="71" fillId="0" borderId="0" xfId="0" applyFont="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right" wrapText="1"/>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11" xfId="0" applyFont="1" applyFill="1" applyBorder="1" applyAlignment="1">
      <alignment horizontal="right" vertical="center" wrapText="1"/>
    </xf>
    <xf numFmtId="0" fontId="72" fillId="33" borderId="33" xfId="0" applyFont="1" applyFill="1" applyBorder="1" applyAlignment="1">
      <alignment horizontal="center" vertical="center" wrapText="1"/>
    </xf>
    <xf numFmtId="2" fontId="11" fillId="0" borderId="0" xfId="0" applyNumberFormat="1" applyFont="1" applyBorder="1" applyAlignment="1">
      <alignment horizontal="center"/>
    </xf>
    <xf numFmtId="2" fontId="12" fillId="0" borderId="0" xfId="0" applyNumberFormat="1" applyFont="1" applyBorder="1" applyAlignment="1">
      <alignment horizontal="center"/>
    </xf>
    <xf numFmtId="0" fontId="0" fillId="0" borderId="0" xfId="0" applyBorder="1" applyAlignment="1">
      <alignment/>
    </xf>
    <xf numFmtId="2" fontId="11"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11" fillId="0" borderId="36" xfId="57" applyBorder="1" applyAlignment="1" applyProtection="1">
      <alignment horizontal="right"/>
      <protection locked="0"/>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11" xfId="0" applyFont="1" applyFill="1" applyBorder="1" applyAlignment="1">
      <alignment horizontal="right" vertical="center" wrapText="1"/>
    </xf>
    <xf numFmtId="0" fontId="72" fillId="33" borderId="33" xfId="0" applyFont="1" applyFill="1" applyBorder="1" applyAlignment="1">
      <alignment horizontal="center" vertical="center" wrapText="1"/>
    </xf>
    <xf numFmtId="0" fontId="76" fillId="33" borderId="0" xfId="0" applyFont="1" applyFill="1" applyBorder="1" applyAlignment="1">
      <alignment horizontal="center" vertical="center" wrapText="1"/>
    </xf>
    <xf numFmtId="2" fontId="72" fillId="0" borderId="36" xfId="0" applyNumberFormat="1" applyFont="1" applyFill="1" applyBorder="1" applyAlignment="1">
      <alignment vertical="center" wrapText="1"/>
    </xf>
    <xf numFmtId="1" fontId="72" fillId="0" borderId="0" xfId="0" applyNumberFormat="1" applyFont="1" applyFill="1" applyBorder="1" applyAlignment="1">
      <alignment horizontal="right" vertical="center" wrapText="1"/>
    </xf>
    <xf numFmtId="1" fontId="72" fillId="0" borderId="47" xfId="0" applyNumberFormat="1" applyFont="1" applyBorder="1" applyAlignment="1">
      <alignment horizontal="right" vertical="center" wrapText="1"/>
    </xf>
    <xf numFmtId="1" fontId="72" fillId="0" borderId="48" xfId="0" applyNumberFormat="1" applyFont="1" applyBorder="1" applyAlignment="1">
      <alignment horizontal="right" vertical="center" wrapText="1"/>
    </xf>
    <xf numFmtId="1" fontId="72" fillId="0" borderId="49" xfId="0" applyNumberFormat="1" applyFont="1" applyBorder="1" applyAlignment="1">
      <alignment horizontal="right" vertical="center" wrapText="1"/>
    </xf>
    <xf numFmtId="2" fontId="71" fillId="0" borderId="50" xfId="0" applyNumberFormat="1" applyFont="1" applyBorder="1" applyAlignment="1">
      <alignment horizontal="right" vertical="center" wrapText="1"/>
    </xf>
    <xf numFmtId="2" fontId="72" fillId="0" borderId="50" xfId="0" applyNumberFormat="1" applyFont="1" applyBorder="1" applyAlignment="1" applyProtection="1">
      <alignment vertical="center" wrapText="1"/>
      <protection locked="0"/>
    </xf>
    <xf numFmtId="2" fontId="72" fillId="0" borderId="51" xfId="0" applyNumberFormat="1" applyFont="1" applyBorder="1" applyAlignment="1" applyProtection="1">
      <alignment vertical="center" wrapText="1"/>
      <protection locked="0"/>
    </xf>
    <xf numFmtId="2" fontId="72" fillId="0" borderId="50" xfId="0" applyNumberFormat="1" applyFont="1" applyBorder="1" applyAlignment="1">
      <alignment vertical="center" wrapText="1"/>
    </xf>
    <xf numFmtId="2" fontId="72" fillId="0" borderId="52" xfId="0" applyNumberFormat="1" applyFont="1" applyBorder="1" applyAlignment="1">
      <alignment vertical="center" wrapText="1"/>
    </xf>
    <xf numFmtId="2" fontId="72" fillId="0" borderId="53" xfId="0" applyNumberFormat="1" applyFont="1" applyBorder="1" applyAlignment="1" applyProtection="1">
      <alignment vertical="center" wrapText="1"/>
      <protection/>
    </xf>
    <xf numFmtId="2" fontId="72" fillId="0" borderId="54" xfId="0" applyNumberFormat="1" applyFont="1" applyBorder="1" applyAlignment="1">
      <alignment vertical="center" wrapText="1"/>
    </xf>
    <xf numFmtId="1" fontId="72" fillId="0" borderId="36" xfId="0" applyNumberFormat="1" applyFont="1" applyBorder="1" applyAlignment="1" applyProtection="1">
      <alignment horizontal="right" vertical="center" wrapText="1"/>
      <protection locked="0"/>
    </xf>
    <xf numFmtId="1" fontId="71" fillId="0" borderId="55" xfId="0" applyNumberFormat="1" applyFont="1" applyFill="1" applyBorder="1" applyAlignment="1">
      <alignment horizontal="right" vertical="center" wrapText="1"/>
    </xf>
    <xf numFmtId="1" fontId="72" fillId="0" borderId="17" xfId="0" applyNumberFormat="1" applyFont="1" applyBorder="1" applyAlignment="1" applyProtection="1">
      <alignment horizontal="right" vertical="center" wrapText="1"/>
      <protection/>
    </xf>
    <xf numFmtId="1" fontId="71" fillId="0" borderId="49" xfId="0" applyNumberFormat="1" applyFont="1" applyFill="1" applyBorder="1" applyAlignment="1">
      <alignment horizontal="right" vertical="center" wrapText="1"/>
    </xf>
    <xf numFmtId="2" fontId="72" fillId="0" borderId="39" xfId="0" applyNumberFormat="1" applyFont="1" applyBorder="1" applyAlignment="1" applyProtection="1">
      <alignment horizontal="right" vertical="center" wrapText="1"/>
      <protection/>
    </xf>
    <xf numFmtId="2" fontId="71" fillId="0" borderId="56" xfId="0" applyNumberFormat="1" applyFont="1" applyBorder="1" applyAlignment="1">
      <alignment horizontal="right" vertical="center" wrapText="1"/>
    </xf>
    <xf numFmtId="2" fontId="72" fillId="0" borderId="36" xfId="0" applyNumberFormat="1" applyFont="1" applyBorder="1" applyAlignment="1">
      <alignment horizontal="right" vertical="center" wrapText="1"/>
    </xf>
    <xf numFmtId="2" fontId="71" fillId="0" borderId="55" xfId="0" applyNumberFormat="1" applyFont="1" applyBorder="1" applyAlignment="1">
      <alignment horizontal="right" vertical="center" wrapText="1"/>
    </xf>
    <xf numFmtId="2" fontId="72" fillId="0" borderId="17" xfId="0" applyNumberFormat="1" applyFont="1" applyBorder="1" applyAlignment="1">
      <alignment horizontal="right" vertical="center" wrapText="1"/>
    </xf>
    <xf numFmtId="2" fontId="71" fillId="0" borderId="49" xfId="0" applyNumberFormat="1" applyFont="1" applyBorder="1" applyAlignment="1">
      <alignment horizontal="right" vertical="center" wrapText="1"/>
    </xf>
    <xf numFmtId="1" fontId="72" fillId="0" borderId="36" xfId="0" applyNumberFormat="1" applyFont="1" applyBorder="1" applyAlignment="1" applyProtection="1">
      <alignment horizontal="right" vertical="center" wrapText="1"/>
      <protection/>
    </xf>
    <xf numFmtId="1" fontId="71" fillId="0" borderId="55" xfId="0" applyNumberFormat="1" applyFont="1" applyFill="1" applyBorder="1" applyAlignment="1" applyProtection="1">
      <alignment horizontal="right" vertical="center" wrapText="1"/>
      <protection/>
    </xf>
    <xf numFmtId="0" fontId="9" fillId="38" borderId="0" xfId="0" applyFont="1" applyFill="1" applyBorder="1" applyAlignment="1" applyProtection="1">
      <alignment vertical="center" wrapText="1"/>
      <protection locked="0"/>
    </xf>
    <xf numFmtId="0" fontId="77" fillId="39" borderId="0" xfId="0" applyFont="1" applyFill="1" applyBorder="1" applyAlignment="1">
      <alignment horizontal="center" vertical="center" wrapText="1"/>
    </xf>
    <xf numFmtId="0" fontId="77" fillId="39" borderId="57" xfId="0" applyFont="1" applyFill="1" applyBorder="1" applyAlignment="1">
      <alignment horizontal="center" vertical="center" wrapText="1"/>
    </xf>
    <xf numFmtId="0" fontId="78" fillId="40" borderId="58" xfId="0" applyFont="1" applyFill="1" applyBorder="1" applyAlignment="1">
      <alignment horizontal="left" vertical="center" wrapText="1"/>
    </xf>
    <xf numFmtId="0" fontId="72" fillId="40" borderId="59" xfId="0" applyFont="1" applyFill="1" applyBorder="1" applyAlignment="1">
      <alignment horizontal="left" vertical="center" wrapText="1"/>
    </xf>
    <xf numFmtId="0" fontId="72" fillId="40" borderId="60" xfId="0" applyFont="1" applyFill="1" applyBorder="1" applyAlignment="1">
      <alignment horizontal="left" vertical="center" wrapText="1"/>
    </xf>
    <xf numFmtId="0" fontId="78" fillId="40" borderId="61" xfId="0" applyFont="1" applyFill="1" applyBorder="1" applyAlignment="1">
      <alignment horizontal="right" vertical="center" wrapText="1"/>
    </xf>
    <xf numFmtId="0" fontId="78" fillId="40" borderId="62" xfId="0" applyFont="1" applyFill="1" applyBorder="1" applyAlignment="1">
      <alignment horizontal="right" vertical="center" wrapText="1"/>
    </xf>
    <xf numFmtId="0" fontId="78" fillId="40" borderId="62" xfId="0" applyFont="1" applyFill="1" applyBorder="1" applyAlignment="1">
      <alignment horizontal="left" vertical="center" wrapText="1"/>
    </xf>
    <xf numFmtId="0" fontId="78" fillId="40" borderId="52" xfId="0" applyFont="1" applyFill="1" applyBorder="1" applyAlignment="1">
      <alignment horizontal="left" vertical="center" wrapText="1"/>
    </xf>
    <xf numFmtId="0" fontId="78" fillId="40" borderId="63" xfId="0" applyFont="1" applyFill="1" applyBorder="1" applyAlignment="1">
      <alignment horizontal="right" vertical="center" wrapText="1"/>
    </xf>
    <xf numFmtId="0" fontId="78" fillId="40" borderId="64" xfId="0" applyFont="1" applyFill="1" applyBorder="1" applyAlignment="1">
      <alignment horizontal="right" vertical="center" wrapText="1"/>
    </xf>
    <xf numFmtId="0" fontId="78" fillId="40" borderId="65" xfId="0" applyFont="1" applyFill="1" applyBorder="1" applyAlignment="1">
      <alignment horizontal="right" vertical="center" wrapText="1"/>
    </xf>
    <xf numFmtId="0" fontId="78" fillId="40" borderId="66" xfId="0" applyFont="1" applyFill="1" applyBorder="1" applyAlignment="1">
      <alignment horizontal="right" vertical="center" wrapText="1"/>
    </xf>
    <xf numFmtId="1" fontId="72" fillId="40" borderId="59" xfId="0" applyNumberFormat="1" applyFont="1" applyFill="1" applyBorder="1" applyAlignment="1">
      <alignment horizontal="right" vertical="center" wrapText="1"/>
    </xf>
    <xf numFmtId="0" fontId="72" fillId="40" borderId="67" xfId="0" applyFont="1" applyFill="1" applyBorder="1" applyAlignment="1">
      <alignment vertical="center"/>
    </xf>
    <xf numFmtId="0" fontId="72" fillId="40" borderId="26" xfId="0" applyFont="1" applyFill="1" applyBorder="1" applyAlignment="1">
      <alignment vertical="center" wrapText="1"/>
    </xf>
    <xf numFmtId="0" fontId="72" fillId="40" borderId="26" xfId="0" applyFont="1" applyFill="1" applyBorder="1" applyAlignment="1">
      <alignment vertical="center"/>
    </xf>
    <xf numFmtId="0" fontId="72" fillId="40" borderId="30" xfId="0" applyFont="1" applyFill="1" applyBorder="1" applyAlignment="1">
      <alignment vertical="center" wrapText="1"/>
    </xf>
    <xf numFmtId="0" fontId="78" fillId="40" borderId="68" xfId="0" applyFont="1" applyFill="1" applyBorder="1" applyAlignment="1">
      <alignment horizontal="left" vertical="center" wrapText="1"/>
    </xf>
    <xf numFmtId="0" fontId="72" fillId="40" borderId="36" xfId="0" applyFont="1" applyFill="1" applyBorder="1" applyAlignment="1">
      <alignment horizontal="left" vertical="center" wrapText="1"/>
    </xf>
    <xf numFmtId="0" fontId="72" fillId="40" borderId="55" xfId="0" applyFont="1" applyFill="1" applyBorder="1" applyAlignment="1">
      <alignment horizontal="left" vertical="center" wrapText="1"/>
    </xf>
    <xf numFmtId="0" fontId="78" fillId="40" borderId="68" xfId="0" applyFont="1" applyFill="1" applyBorder="1" applyAlignment="1">
      <alignment horizontal="right" vertical="center" wrapText="1"/>
    </xf>
    <xf numFmtId="0" fontId="78" fillId="40" borderId="69" xfId="0" applyFont="1" applyFill="1" applyBorder="1" applyAlignment="1">
      <alignment horizontal="right" vertical="center" wrapText="1"/>
    </xf>
    <xf numFmtId="2" fontId="72" fillId="0" borderId="36" xfId="0" applyNumberFormat="1" applyFont="1" applyFill="1" applyBorder="1" applyAlignment="1" applyProtection="1">
      <alignment vertical="center" wrapText="1"/>
      <protection locked="0"/>
    </xf>
    <xf numFmtId="0" fontId="72" fillId="40" borderId="26" xfId="0" applyFont="1" applyFill="1" applyBorder="1" applyAlignment="1">
      <alignment horizontal="right" vertical="center"/>
    </xf>
    <xf numFmtId="0" fontId="0" fillId="0" borderId="0" xfId="0" applyAlignment="1">
      <alignment horizontal="left" wrapText="1"/>
    </xf>
    <xf numFmtId="0" fontId="0" fillId="0" borderId="0" xfId="0" applyAlignment="1">
      <alignment horizontal="left" wrapText="1" indent="1"/>
    </xf>
    <xf numFmtId="0" fontId="79" fillId="0" borderId="0" xfId="0" applyFont="1" applyAlignment="1">
      <alignment horizontal="center" wrapText="1"/>
    </xf>
    <xf numFmtId="0" fontId="76" fillId="33" borderId="70" xfId="0" applyFont="1" applyFill="1" applyBorder="1" applyAlignment="1">
      <alignment horizontal="justify" vertical="center" wrapText="1"/>
    </xf>
    <xf numFmtId="0" fontId="76" fillId="33" borderId="0" xfId="0" applyFont="1" applyFill="1" applyBorder="1" applyAlignment="1">
      <alignment horizontal="justify" vertical="center" wrapText="1"/>
    </xf>
    <xf numFmtId="0" fontId="72" fillId="33" borderId="71" xfId="0" applyFont="1" applyFill="1" applyBorder="1" applyAlignment="1">
      <alignment horizontal="left" vertical="center" wrapText="1" indent="1"/>
    </xf>
    <xf numFmtId="0" fontId="72" fillId="33" borderId="11" xfId="0" applyFont="1" applyFill="1" applyBorder="1" applyAlignment="1">
      <alignment horizontal="left" vertical="center" wrapText="1" indent="1"/>
    </xf>
    <xf numFmtId="0" fontId="72" fillId="33" borderId="72" xfId="0" applyFont="1" applyFill="1" applyBorder="1" applyAlignment="1">
      <alignment horizontal="left" vertical="center" wrapText="1" indent="7"/>
    </xf>
    <xf numFmtId="0" fontId="72" fillId="33" borderId="26" xfId="0" applyFont="1" applyFill="1" applyBorder="1" applyAlignment="1">
      <alignment horizontal="left" vertical="center" wrapText="1" indent="7"/>
    </xf>
    <xf numFmtId="0" fontId="80" fillId="33" borderId="72" xfId="0" applyFont="1" applyFill="1" applyBorder="1" applyAlignment="1">
      <alignment horizontal="left" vertical="center" wrapText="1"/>
    </xf>
    <xf numFmtId="0" fontId="80" fillId="33" borderId="26" xfId="0" applyFont="1" applyFill="1" applyBorder="1" applyAlignment="1">
      <alignment horizontal="left" vertical="center" wrapText="1"/>
    </xf>
    <xf numFmtId="0" fontId="76" fillId="33" borderId="73"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4" fillId="33" borderId="74" xfId="0" applyFont="1" applyFill="1" applyBorder="1" applyAlignment="1">
      <alignment horizontal="center" vertical="center" wrapText="1"/>
    </xf>
    <xf numFmtId="0" fontId="74" fillId="33" borderId="75" xfId="0" applyFont="1" applyFill="1" applyBorder="1" applyAlignment="1">
      <alignment horizontal="center" vertical="center" wrapText="1"/>
    </xf>
    <xf numFmtId="0" fontId="76" fillId="33" borderId="70"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5" fillId="33" borderId="70"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81" fillId="33" borderId="70" xfId="0" applyFont="1" applyFill="1" applyBorder="1" applyAlignment="1">
      <alignment vertical="center" wrapText="1"/>
    </xf>
    <xf numFmtId="0" fontId="81" fillId="33" borderId="0" xfId="0" applyFont="1" applyFill="1" applyBorder="1" applyAlignment="1">
      <alignment vertical="center" wrapText="1"/>
    </xf>
    <xf numFmtId="0" fontId="71" fillId="0" borderId="33" xfId="0" applyFont="1" applyBorder="1" applyAlignment="1" applyProtection="1">
      <alignment vertical="center" wrapText="1"/>
      <protection locked="0"/>
    </xf>
    <xf numFmtId="0" fontId="72" fillId="33" borderId="73"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5" fillId="33" borderId="70"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80" fillId="33" borderId="71" xfId="0" applyFont="1" applyFill="1" applyBorder="1" applyAlignment="1">
      <alignment horizontal="left" vertical="center" wrapText="1" indent="2"/>
    </xf>
    <xf numFmtId="0" fontId="80" fillId="33" borderId="11" xfId="0" applyFont="1" applyFill="1" applyBorder="1" applyAlignment="1">
      <alignment horizontal="left" vertical="center" wrapText="1" indent="2"/>
    </xf>
    <xf numFmtId="0" fontId="80" fillId="33" borderId="76" xfId="0" applyFont="1" applyFill="1" applyBorder="1" applyAlignment="1">
      <alignment horizontal="left" vertical="center" wrapText="1" indent="2"/>
    </xf>
    <xf numFmtId="0" fontId="80" fillId="33" borderId="24" xfId="0" applyFont="1" applyFill="1" applyBorder="1" applyAlignment="1">
      <alignment horizontal="left" vertical="center" wrapText="1" indent="2"/>
    </xf>
    <xf numFmtId="0" fontId="80" fillId="33" borderId="24" xfId="0" applyFont="1" applyFill="1" applyBorder="1" applyAlignment="1">
      <alignment vertical="center" wrapText="1"/>
    </xf>
    <xf numFmtId="0" fontId="80" fillId="33" borderId="77" xfId="0" applyFont="1" applyFill="1" applyBorder="1" applyAlignment="1">
      <alignment vertical="center" wrapText="1"/>
    </xf>
    <xf numFmtId="0" fontId="80" fillId="33" borderId="78" xfId="0" applyFont="1" applyFill="1" applyBorder="1" applyAlignment="1">
      <alignment horizontal="left" vertical="center" wrapText="1" indent="2"/>
    </xf>
    <xf numFmtId="0" fontId="80" fillId="33" borderId="14" xfId="0" applyFont="1" applyFill="1" applyBorder="1" applyAlignment="1">
      <alignment horizontal="left" vertical="center" wrapText="1" indent="2"/>
    </xf>
    <xf numFmtId="0" fontId="80" fillId="33" borderId="22" xfId="0" applyFont="1" applyFill="1" applyBorder="1" applyAlignment="1">
      <alignment horizontal="left" vertical="center" wrapText="1" indent="2"/>
    </xf>
    <xf numFmtId="0" fontId="71" fillId="33" borderId="79" xfId="0" applyFont="1" applyFill="1" applyBorder="1" applyAlignment="1">
      <alignment vertical="center" wrapText="1"/>
    </xf>
    <xf numFmtId="0" fontId="71" fillId="33" borderId="28" xfId="0" applyFont="1" applyFill="1" applyBorder="1" applyAlignment="1">
      <alignment vertical="center" wrapText="1"/>
    </xf>
    <xf numFmtId="0" fontId="71" fillId="33" borderId="70" xfId="0" applyFont="1" applyFill="1" applyBorder="1" applyAlignment="1">
      <alignment vertical="center" wrapText="1"/>
    </xf>
    <xf numFmtId="0" fontId="71" fillId="33" borderId="0" xfId="0" applyFont="1" applyFill="1" applyBorder="1" applyAlignment="1">
      <alignment vertical="center" wrapText="1"/>
    </xf>
    <xf numFmtId="0" fontId="72" fillId="33" borderId="71" xfId="0" applyFont="1" applyFill="1" applyBorder="1" applyAlignment="1">
      <alignment horizontal="left" vertical="center" wrapText="1" indent="2"/>
    </xf>
    <xf numFmtId="0" fontId="72" fillId="33" borderId="11" xfId="0" applyFont="1" applyFill="1" applyBorder="1" applyAlignment="1">
      <alignment horizontal="left" vertical="center" wrapText="1" indent="2"/>
    </xf>
    <xf numFmtId="0" fontId="72" fillId="33" borderId="0" xfId="0" applyFont="1" applyFill="1" applyBorder="1" applyAlignment="1">
      <alignment horizontal="left" vertical="center" wrapText="1" indent="2"/>
    </xf>
    <xf numFmtId="0" fontId="71" fillId="33" borderId="71" xfId="0" applyFont="1" applyFill="1" applyBorder="1" applyAlignment="1">
      <alignment horizontal="right" vertical="center" wrapText="1"/>
    </xf>
    <xf numFmtId="0" fontId="71" fillId="33" borderId="11" xfId="0" applyFont="1" applyFill="1" applyBorder="1" applyAlignment="1">
      <alignment horizontal="right" vertical="center" wrapText="1"/>
    </xf>
    <xf numFmtId="0" fontId="72" fillId="33" borderId="76" xfId="0" applyFont="1" applyFill="1" applyBorder="1" applyAlignment="1">
      <alignment horizontal="left" vertical="center" wrapText="1" indent="1"/>
    </xf>
    <xf numFmtId="0" fontId="72" fillId="33" borderId="24" xfId="0" applyFont="1" applyFill="1" applyBorder="1" applyAlignment="1">
      <alignment horizontal="left" vertical="center" wrapText="1" indent="1"/>
    </xf>
    <xf numFmtId="0" fontId="71" fillId="33" borderId="78" xfId="0" applyFont="1" applyFill="1" applyBorder="1" applyAlignment="1">
      <alignment horizontal="right" vertical="center" wrapText="1"/>
    </xf>
    <xf numFmtId="0" fontId="71" fillId="33" borderId="14" xfId="0" applyFont="1" applyFill="1" applyBorder="1" applyAlignment="1">
      <alignment horizontal="right" vertical="center" wrapText="1"/>
    </xf>
    <xf numFmtId="0" fontId="71" fillId="33" borderId="80" xfId="0" applyFont="1" applyFill="1" applyBorder="1" applyAlignment="1">
      <alignment vertical="center" wrapText="1"/>
    </xf>
    <xf numFmtId="0" fontId="71" fillId="33" borderId="27" xfId="0" applyFont="1" applyFill="1" applyBorder="1" applyAlignment="1">
      <alignment vertical="center" wrapText="1"/>
    </xf>
    <xf numFmtId="0" fontId="72" fillId="33" borderId="78" xfId="0" applyFont="1" applyFill="1" applyBorder="1" applyAlignment="1">
      <alignment horizontal="left" vertical="center" wrapText="1"/>
    </xf>
    <xf numFmtId="0" fontId="72" fillId="33" borderId="14" xfId="0" applyFont="1" applyFill="1" applyBorder="1" applyAlignment="1">
      <alignment horizontal="left" vertical="center" wrapText="1"/>
    </xf>
    <xf numFmtId="176" fontId="72" fillId="0" borderId="59" xfId="0" applyNumberFormat="1" applyFont="1" applyBorder="1" applyAlignment="1" applyProtection="1">
      <alignment horizontal="right" vertical="center"/>
      <protection locked="0"/>
    </xf>
    <xf numFmtId="176" fontId="72" fillId="0" borderId="44" xfId="0" applyNumberFormat="1" applyFont="1" applyBorder="1" applyAlignment="1" applyProtection="1">
      <alignment horizontal="right" vertical="center"/>
      <protection locked="0"/>
    </xf>
    <xf numFmtId="0" fontId="72" fillId="33" borderId="20" xfId="0" applyFont="1" applyFill="1" applyBorder="1" applyAlignment="1">
      <alignment vertical="center" wrapText="1"/>
    </xf>
    <xf numFmtId="0" fontId="72" fillId="33" borderId="19" xfId="0" applyFont="1" applyFill="1" applyBorder="1" applyAlignment="1">
      <alignment vertical="center" wrapText="1"/>
    </xf>
    <xf numFmtId="0" fontId="72" fillId="33" borderId="0" xfId="0" applyFont="1" applyFill="1" applyBorder="1" applyAlignment="1">
      <alignment horizontal="right" vertical="center" wrapText="1"/>
    </xf>
    <xf numFmtId="0" fontId="72" fillId="33" borderId="11" xfId="0" applyFont="1" applyFill="1" applyBorder="1" applyAlignment="1">
      <alignment horizontal="right" vertical="center" wrapText="1"/>
    </xf>
    <xf numFmtId="176" fontId="72" fillId="0" borderId="81" xfId="0" applyNumberFormat="1" applyFont="1" applyBorder="1" applyAlignment="1" applyProtection="1">
      <alignment horizontal="right" wrapText="1"/>
      <protection locked="0"/>
    </xf>
    <xf numFmtId="176" fontId="72" fillId="0" borderId="82" xfId="0" applyNumberFormat="1" applyFont="1" applyBorder="1" applyAlignment="1" applyProtection="1">
      <alignment horizontal="right" wrapText="1"/>
      <protection locked="0"/>
    </xf>
    <xf numFmtId="0" fontId="72" fillId="33" borderId="71" xfId="0" applyFont="1" applyFill="1" applyBorder="1" applyAlignment="1">
      <alignment vertical="center" wrapText="1"/>
    </xf>
    <xf numFmtId="0" fontId="72" fillId="33" borderId="11" xfId="0" applyFont="1" applyFill="1" applyBorder="1" applyAlignment="1">
      <alignment vertical="center" wrapText="1"/>
    </xf>
    <xf numFmtId="0" fontId="80" fillId="33" borderId="76" xfId="0" applyFont="1" applyFill="1" applyBorder="1" applyAlignment="1">
      <alignment vertical="center" wrapText="1"/>
    </xf>
    <xf numFmtId="0" fontId="71" fillId="33" borderId="83" xfId="0" applyFont="1" applyFill="1" applyBorder="1" applyAlignment="1">
      <alignment horizontal="right" vertical="center" wrapText="1"/>
    </xf>
    <xf numFmtId="0" fontId="71" fillId="33" borderId="84" xfId="0" applyFont="1" applyFill="1" applyBorder="1" applyAlignment="1">
      <alignment horizontal="right" vertical="center" wrapText="1"/>
    </xf>
    <xf numFmtId="0" fontId="81" fillId="37" borderId="78" xfId="0" applyFont="1" applyFill="1" applyBorder="1" applyAlignment="1">
      <alignment horizontal="left" vertical="center" wrapText="1"/>
    </xf>
    <xf numFmtId="0" fontId="81" fillId="37" borderId="14" xfId="0" applyFont="1" applyFill="1" applyBorder="1" applyAlignment="1">
      <alignment horizontal="left" vertical="center" wrapText="1"/>
    </xf>
    <xf numFmtId="0" fontId="81" fillId="37" borderId="85" xfId="0" applyFont="1" applyFill="1" applyBorder="1" applyAlignment="1">
      <alignment horizontal="left" vertical="center" wrapText="1"/>
    </xf>
    <xf numFmtId="0" fontId="71" fillId="33" borderId="86"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70"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71" fillId="0" borderId="32" xfId="0" applyFont="1" applyBorder="1" applyAlignment="1" applyProtection="1">
      <alignment horizontal="center" vertical="center" wrapText="1"/>
      <protection locked="0"/>
    </xf>
    <xf numFmtId="0" fontId="71" fillId="0" borderId="28" xfId="0" applyFont="1" applyBorder="1" applyAlignment="1" applyProtection="1">
      <alignment horizontal="center" vertical="center" wrapText="1"/>
      <protection locked="0"/>
    </xf>
    <xf numFmtId="0" fontId="71" fillId="0" borderId="87" xfId="0" applyFont="1" applyBorder="1" applyAlignment="1" applyProtection="1">
      <alignment horizontal="center" vertical="center" wrapText="1"/>
      <protection locked="0"/>
    </xf>
    <xf numFmtId="0" fontId="11" fillId="35" borderId="10" xfId="57" applyFont="1" applyFill="1" applyBorder="1" applyAlignment="1">
      <alignment horizontal="center" wrapText="1"/>
      <protection/>
    </xf>
    <xf numFmtId="0" fontId="11" fillId="34" borderId="10" xfId="57" applyFont="1" applyFill="1" applyBorder="1" applyAlignment="1">
      <alignment horizontal="center" wrapText="1"/>
      <protection/>
    </xf>
    <xf numFmtId="0" fontId="82" fillId="37" borderId="88" xfId="0" applyFont="1" applyFill="1" applyBorder="1" applyAlignment="1">
      <alignment horizontal="center" vertical="center" wrapText="1"/>
    </xf>
    <xf numFmtId="0" fontId="82" fillId="37" borderId="89" xfId="0" applyFont="1" applyFill="1" applyBorder="1" applyAlignment="1">
      <alignment horizontal="center" vertical="center" wrapText="1"/>
    </xf>
    <xf numFmtId="0" fontId="82" fillId="37" borderId="90" xfId="0" applyFont="1" applyFill="1" applyBorder="1" applyAlignment="1">
      <alignment horizontal="center" vertical="center" wrapText="1"/>
    </xf>
    <xf numFmtId="0" fontId="82" fillId="37" borderId="70" xfId="0" applyFont="1" applyFill="1" applyBorder="1" applyAlignment="1">
      <alignment horizontal="right" vertical="center" wrapText="1"/>
    </xf>
    <xf numFmtId="0" fontId="82" fillId="37" borderId="0" xfId="0" applyFont="1" applyFill="1" applyBorder="1" applyAlignment="1">
      <alignment horizontal="right" vertical="center" wrapText="1"/>
    </xf>
    <xf numFmtId="0" fontId="77" fillId="0" borderId="32" xfId="0" applyFont="1" applyBorder="1" applyAlignment="1" applyProtection="1">
      <alignment horizontal="center" vertical="center" wrapText="1"/>
      <protection/>
    </xf>
    <xf numFmtId="0" fontId="77" fillId="0" borderId="40" xfId="0" applyFont="1" applyBorder="1" applyAlignment="1" applyProtection="1">
      <alignment horizontal="center" vertical="center" wrapText="1"/>
      <protection/>
    </xf>
    <xf numFmtId="0" fontId="72" fillId="33" borderId="78" xfId="0" applyFont="1" applyFill="1" applyBorder="1" applyAlignment="1">
      <alignment horizontal="left" vertical="center" wrapText="1" indent="5"/>
    </xf>
    <xf numFmtId="0" fontId="72" fillId="33" borderId="14" xfId="0" applyFont="1" applyFill="1" applyBorder="1" applyAlignment="1">
      <alignment horizontal="left" vertical="center" wrapText="1" indent="5"/>
    </xf>
    <xf numFmtId="0" fontId="80" fillId="33" borderId="72" xfId="0" applyFont="1" applyFill="1" applyBorder="1" applyAlignment="1">
      <alignment vertical="center" wrapText="1"/>
    </xf>
    <xf numFmtId="0" fontId="80" fillId="33" borderId="26" xfId="0" applyFont="1" applyFill="1" applyBorder="1" applyAlignment="1">
      <alignment vertical="center" wrapText="1"/>
    </xf>
    <xf numFmtId="0" fontId="77" fillId="0" borderId="32" xfId="0" applyFont="1" applyBorder="1" applyAlignment="1" applyProtection="1">
      <alignment horizontal="center" vertical="center" wrapText="1"/>
      <protection locked="0"/>
    </xf>
    <xf numFmtId="0" fontId="77" fillId="0" borderId="40" xfId="0" applyFont="1" applyBorder="1" applyAlignment="1" applyProtection="1">
      <alignment horizontal="center" vertical="center" wrapText="1"/>
      <protection locked="0"/>
    </xf>
    <xf numFmtId="0" fontId="82" fillId="39" borderId="91" xfId="0" applyFont="1" applyFill="1" applyBorder="1" applyAlignment="1">
      <alignment horizontal="center" vertical="center" wrapText="1"/>
    </xf>
    <xf numFmtId="0" fontId="82" fillId="39" borderId="92" xfId="0" applyFont="1" applyFill="1" applyBorder="1" applyAlignment="1">
      <alignment horizontal="center" vertical="center" wrapText="1"/>
    </xf>
    <xf numFmtId="0" fontId="82" fillId="39" borderId="93" xfId="0" applyFont="1" applyFill="1" applyBorder="1" applyAlignment="1">
      <alignment horizontal="center" vertical="center" wrapText="1"/>
    </xf>
    <xf numFmtId="0" fontId="82" fillId="39" borderId="94" xfId="0" applyFont="1" applyFill="1" applyBorder="1" applyAlignment="1">
      <alignment horizontal="right" vertical="center" wrapText="1"/>
    </xf>
    <xf numFmtId="0" fontId="82" fillId="39" borderId="0" xfId="0" applyFont="1" applyFill="1" applyBorder="1" applyAlignment="1">
      <alignment horizontal="right" vertical="center" wrapText="1"/>
    </xf>
    <xf numFmtId="0" fontId="81" fillId="39" borderId="95" xfId="0" applyFont="1" applyFill="1" applyBorder="1" applyAlignment="1">
      <alignment horizontal="left" vertical="center" wrapText="1"/>
    </xf>
    <xf numFmtId="0" fontId="81" fillId="39" borderId="14" xfId="0" applyFont="1" applyFill="1" applyBorder="1" applyAlignment="1">
      <alignment horizontal="left" vertical="center" wrapText="1"/>
    </xf>
    <xf numFmtId="0" fontId="81" fillId="39" borderId="96" xfId="0" applyFont="1" applyFill="1" applyBorder="1" applyAlignment="1">
      <alignment horizontal="left" vertical="center" wrapText="1"/>
    </xf>
    <xf numFmtId="0" fontId="71" fillId="40" borderId="97" xfId="0" applyFont="1" applyFill="1" applyBorder="1" applyAlignment="1">
      <alignment horizontal="left" vertical="center" wrapText="1"/>
    </xf>
    <xf numFmtId="0" fontId="71" fillId="40" borderId="28" xfId="0" applyFont="1" applyFill="1" applyBorder="1" applyAlignment="1">
      <alignment horizontal="left" vertical="center" wrapText="1"/>
    </xf>
    <xf numFmtId="0" fontId="71" fillId="0" borderId="98" xfId="0" applyFont="1" applyBorder="1" applyAlignment="1" applyProtection="1">
      <alignment horizontal="center" vertical="center" wrapText="1"/>
      <protection locked="0"/>
    </xf>
    <xf numFmtId="0" fontId="72" fillId="40" borderId="97" xfId="0" applyFont="1" applyFill="1" applyBorder="1" applyAlignment="1">
      <alignment horizontal="left" vertical="center" wrapText="1"/>
    </xf>
    <xf numFmtId="0" fontId="72" fillId="40" borderId="28" xfId="0" applyFont="1" applyFill="1" applyBorder="1" applyAlignment="1">
      <alignment horizontal="left" vertical="center" wrapText="1"/>
    </xf>
    <xf numFmtId="0" fontId="73" fillId="0" borderId="28" xfId="0" applyFont="1" applyBorder="1" applyAlignment="1" applyProtection="1">
      <alignment vertical="center" wrapText="1"/>
      <protection locked="0"/>
    </xf>
    <xf numFmtId="0" fontId="73" fillId="0" borderId="98" xfId="0" applyFont="1" applyBorder="1" applyAlignment="1" applyProtection="1">
      <alignment vertical="center" wrapText="1"/>
      <protection locked="0"/>
    </xf>
    <xf numFmtId="0" fontId="71" fillId="40" borderId="94" xfId="0" applyFont="1" applyFill="1" applyBorder="1" applyAlignment="1">
      <alignment vertical="center" wrapText="1"/>
    </xf>
    <xf numFmtId="0" fontId="71" fillId="40" borderId="0" xfId="0" applyFont="1" applyFill="1" applyBorder="1" applyAlignment="1">
      <alignment vertical="center" wrapText="1"/>
    </xf>
    <xf numFmtId="0" fontId="71" fillId="40" borderId="57" xfId="0" applyFont="1" applyFill="1" applyBorder="1" applyAlignment="1">
      <alignment vertical="center" wrapText="1"/>
    </xf>
    <xf numFmtId="0" fontId="72" fillId="40" borderId="94" xfId="0" applyFont="1" applyFill="1" applyBorder="1" applyAlignment="1">
      <alignment vertical="center" wrapText="1"/>
    </xf>
    <xf numFmtId="0" fontId="72" fillId="40" borderId="0" xfId="0" applyFont="1" applyFill="1" applyBorder="1" applyAlignment="1">
      <alignment vertical="center" wrapText="1"/>
    </xf>
    <xf numFmtId="0" fontId="72" fillId="40" borderId="57" xfId="0" applyFont="1" applyFill="1" applyBorder="1" applyAlignment="1">
      <alignment vertical="center" wrapText="1"/>
    </xf>
    <xf numFmtId="0" fontId="72" fillId="40" borderId="95" xfId="0" applyFont="1" applyFill="1" applyBorder="1" applyAlignment="1">
      <alignment horizontal="left" vertical="center" wrapText="1"/>
    </xf>
    <xf numFmtId="0" fontId="72" fillId="40" borderId="14" xfId="0" applyFont="1" applyFill="1" applyBorder="1" applyAlignment="1">
      <alignment horizontal="left" vertical="center" wrapText="1"/>
    </xf>
    <xf numFmtId="0" fontId="72" fillId="40" borderId="96" xfId="0" applyFont="1" applyFill="1" applyBorder="1" applyAlignment="1">
      <alignment horizontal="left" vertical="center" wrapText="1"/>
    </xf>
    <xf numFmtId="0" fontId="72" fillId="40" borderId="99" xfId="0" applyFont="1" applyFill="1" applyBorder="1" applyAlignment="1">
      <alignment vertical="center" wrapText="1"/>
    </xf>
    <xf numFmtId="0" fontId="72" fillId="40" borderId="11" xfId="0" applyFont="1" applyFill="1" applyBorder="1" applyAlignment="1">
      <alignment vertical="center" wrapText="1"/>
    </xf>
    <xf numFmtId="0" fontId="72" fillId="40" borderId="0" xfId="0" applyFont="1" applyFill="1" applyBorder="1" applyAlignment="1">
      <alignment horizontal="right" vertical="center" wrapText="1"/>
    </xf>
    <xf numFmtId="0" fontId="72" fillId="40" borderId="100" xfId="0" applyFont="1" applyFill="1" applyBorder="1" applyAlignment="1">
      <alignment vertical="center" wrapText="1"/>
    </xf>
    <xf numFmtId="0" fontId="72" fillId="40" borderId="24" xfId="0" applyFont="1" applyFill="1" applyBorder="1" applyAlignment="1">
      <alignment vertical="center" wrapText="1"/>
    </xf>
    <xf numFmtId="0" fontId="72" fillId="40" borderId="26" xfId="0" applyFont="1" applyFill="1" applyBorder="1" applyAlignment="1">
      <alignment vertical="center" wrapText="1"/>
    </xf>
    <xf numFmtId="0" fontId="71" fillId="40" borderId="101" xfId="0" applyFont="1" applyFill="1" applyBorder="1" applyAlignment="1">
      <alignment horizontal="left" vertical="center" wrapText="1"/>
    </xf>
    <xf numFmtId="0" fontId="71" fillId="40" borderId="84" xfId="0" applyFont="1" applyFill="1" applyBorder="1" applyAlignment="1">
      <alignment horizontal="left" vertical="center" wrapText="1"/>
    </xf>
    <xf numFmtId="0" fontId="71" fillId="40" borderId="14" xfId="0" applyFont="1" applyFill="1" applyBorder="1" applyAlignment="1">
      <alignment horizontal="left" vertical="center" wrapText="1"/>
    </xf>
    <xf numFmtId="0" fontId="71" fillId="40" borderId="102" xfId="0" applyFont="1" applyFill="1" applyBorder="1" applyAlignment="1">
      <alignment horizontal="left" vertical="center" wrapText="1"/>
    </xf>
    <xf numFmtId="0" fontId="81" fillId="40" borderId="94" xfId="0" applyFont="1" applyFill="1" applyBorder="1" applyAlignment="1">
      <alignment vertical="center" wrapText="1"/>
    </xf>
    <xf numFmtId="0" fontId="81" fillId="40" borderId="0" xfId="0" applyFont="1" applyFill="1" applyBorder="1" applyAlignment="1">
      <alignment vertical="center" wrapText="1"/>
    </xf>
    <xf numFmtId="0" fontId="71" fillId="0" borderId="103" xfId="0" applyFont="1" applyBorder="1" applyAlignment="1" applyProtection="1">
      <alignment vertical="center" wrapText="1"/>
      <protection locked="0"/>
    </xf>
    <xf numFmtId="0" fontId="73" fillId="40" borderId="0" xfId="0" applyFont="1" applyFill="1" applyBorder="1" applyAlignment="1">
      <alignment vertical="center" wrapText="1"/>
    </xf>
    <xf numFmtId="0" fontId="73" fillId="40" borderId="57" xfId="0" applyFont="1" applyFill="1" applyBorder="1" applyAlignment="1">
      <alignment vertical="center" wrapText="1"/>
    </xf>
    <xf numFmtId="0" fontId="72" fillId="40" borderId="104" xfId="0" applyFont="1" applyFill="1" applyBorder="1" applyAlignment="1">
      <alignment vertical="center" wrapText="1"/>
    </xf>
    <xf numFmtId="0" fontId="72" fillId="40" borderId="30" xfId="0" applyFont="1" applyFill="1" applyBorder="1" applyAlignment="1">
      <alignment vertical="center" wrapText="1"/>
    </xf>
    <xf numFmtId="0" fontId="72" fillId="0" borderId="30" xfId="0" applyFont="1" applyFill="1" applyBorder="1" applyAlignment="1" applyProtection="1">
      <alignment horizontal="center" vertical="center" wrapText="1"/>
      <protection/>
    </xf>
    <xf numFmtId="14" fontId="72" fillId="0" borderId="30" xfId="0" applyNumberFormat="1" applyFont="1" applyBorder="1" applyAlignment="1" applyProtection="1">
      <alignment horizontal="center" vertical="center" wrapText="1"/>
      <protection/>
    </xf>
    <xf numFmtId="14" fontId="72" fillId="0" borderId="54" xfId="0" applyNumberFormat="1" applyFont="1" applyBorder="1" applyAlignment="1" applyProtection="1">
      <alignment horizontal="center" vertical="center" wrapText="1"/>
      <protection/>
    </xf>
    <xf numFmtId="0" fontId="75" fillId="0" borderId="91" xfId="0" applyFont="1" applyBorder="1" applyAlignment="1">
      <alignment horizontal="left" vertical="center" wrapText="1"/>
    </xf>
    <xf numFmtId="0" fontId="75" fillId="0" borderId="92" xfId="0" applyFont="1" applyBorder="1" applyAlignment="1">
      <alignment horizontal="left" vertical="center" wrapText="1"/>
    </xf>
    <xf numFmtId="0" fontId="75" fillId="0" borderId="93" xfId="0" applyFont="1" applyBorder="1" applyAlignment="1">
      <alignment horizontal="left" vertical="center" wrapText="1"/>
    </xf>
    <xf numFmtId="0" fontId="76" fillId="0" borderId="94" xfId="0" applyFont="1" applyBorder="1" applyAlignment="1">
      <alignment horizontal="left" vertical="center" wrapText="1"/>
    </xf>
    <xf numFmtId="0" fontId="76"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57" xfId="0" applyFont="1" applyBorder="1" applyAlignment="1">
      <alignment horizontal="left" vertical="center" wrapText="1"/>
    </xf>
    <xf numFmtId="0" fontId="76" fillId="0" borderId="95" xfId="0" applyFont="1" applyBorder="1" applyAlignment="1">
      <alignment horizontal="left" vertical="center" wrapText="1"/>
    </xf>
    <xf numFmtId="0" fontId="76" fillId="0" borderId="14" xfId="0" applyFont="1" applyBorder="1" applyAlignment="1">
      <alignment horizontal="left" vertical="center" wrapText="1"/>
    </xf>
    <xf numFmtId="0" fontId="0" fillId="0" borderId="14" xfId="0" applyFont="1" applyBorder="1" applyAlignment="1">
      <alignment horizontal="left" vertical="center" wrapText="1"/>
    </xf>
    <xf numFmtId="0" fontId="0" fillId="0" borderId="96" xfId="0" applyFont="1" applyBorder="1" applyAlignment="1">
      <alignment horizontal="left" vertical="center" wrapText="1"/>
    </xf>
    <xf numFmtId="0" fontId="83" fillId="33" borderId="70" xfId="0" applyFont="1" applyFill="1" applyBorder="1" applyAlignment="1">
      <alignment horizontal="justify" vertical="center" wrapText="1"/>
    </xf>
    <xf numFmtId="0" fontId="83" fillId="33" borderId="0" xfId="0" applyFont="1" applyFill="1" applyBorder="1" applyAlignment="1">
      <alignment horizontal="justify" vertical="center" wrapText="1"/>
    </xf>
    <xf numFmtId="0" fontId="84" fillId="33" borderId="70" xfId="0" applyFont="1" applyFill="1" applyBorder="1" applyAlignment="1">
      <alignment horizontal="left" vertical="center" wrapText="1" indent="1"/>
    </xf>
    <xf numFmtId="0" fontId="84" fillId="33" borderId="0" xfId="0" applyFont="1" applyFill="1" applyBorder="1" applyAlignment="1">
      <alignment horizontal="left" vertical="center" wrapText="1" indent="1"/>
    </xf>
    <xf numFmtId="0" fontId="73" fillId="33" borderId="70" xfId="0" applyFont="1" applyFill="1" applyBorder="1" applyAlignment="1">
      <alignment horizontal="justify" vertical="center" wrapText="1"/>
    </xf>
    <xf numFmtId="0" fontId="73" fillId="33" borderId="0" xfId="0" applyFont="1" applyFill="1" applyBorder="1" applyAlignment="1">
      <alignment horizontal="justify" vertical="center" wrapText="1"/>
    </xf>
    <xf numFmtId="0" fontId="72" fillId="33" borderId="105" xfId="0" applyFont="1" applyFill="1" applyBorder="1" applyAlignment="1">
      <alignment horizontal="center" vertical="center" wrapText="1"/>
    </xf>
    <xf numFmtId="0" fontId="72" fillId="33" borderId="33" xfId="0" applyFont="1" applyFill="1" applyBorder="1" applyAlignment="1">
      <alignment horizontal="center" vertical="center" wrapText="1"/>
    </xf>
    <xf numFmtId="0" fontId="72" fillId="33" borderId="106"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1" fillId="0" borderId="0" xfId="0" applyFont="1" applyAlignment="1">
      <alignment horizontal="center" vertical="center" wrapText="1"/>
    </xf>
    <xf numFmtId="0" fontId="0" fillId="0" borderId="0" xfId="0" applyAlignment="1">
      <alignment horizontal="center"/>
    </xf>
    <xf numFmtId="0" fontId="71" fillId="0" borderId="0" xfId="0" applyFont="1" applyBorder="1" applyAlignment="1">
      <alignment horizontal="center" vertical="center" wrapText="1"/>
    </xf>
    <xf numFmtId="0" fontId="85" fillId="0" borderId="0" xfId="0" applyFont="1" applyBorder="1" applyAlignment="1">
      <alignment horizontal="center" vertical="center" wrapText="1"/>
    </xf>
    <xf numFmtId="0" fontId="72" fillId="0" borderId="0" xfId="0" applyFont="1" applyBorder="1" applyAlignment="1">
      <alignment horizontal="left" vertical="center" wrapText="1" indent="1"/>
    </xf>
    <xf numFmtId="0" fontId="72" fillId="0" borderId="0" xfId="0" applyFont="1" applyBorder="1" applyAlignment="1">
      <alignment vertical="center" wrapText="1"/>
    </xf>
    <xf numFmtId="0" fontId="72" fillId="0" borderId="0" xfId="0" applyFont="1" applyBorder="1" applyAlignment="1">
      <alignment horizontal="left" vertical="center" wrapText="1"/>
    </xf>
    <xf numFmtId="0" fontId="72" fillId="0" borderId="0" xfId="0" applyFont="1" applyAlignment="1">
      <alignment vertical="center"/>
    </xf>
    <xf numFmtId="0" fontId="17" fillId="0" borderId="0" xfId="57" applyFont="1" applyAlignment="1">
      <alignment horizontal="right" vertical="top"/>
      <protection/>
    </xf>
    <xf numFmtId="0" fontId="17" fillId="0" borderId="0" xfId="57" applyFont="1" applyAlignment="1">
      <alignment vertical="top" wrapText="1"/>
      <protection/>
    </xf>
    <xf numFmtId="168" fontId="17" fillId="0" borderId="32" xfId="57" applyNumberFormat="1" applyFont="1" applyBorder="1" applyAlignment="1">
      <alignment horizontal="center"/>
      <protection/>
    </xf>
    <xf numFmtId="168" fontId="17" fillId="0" borderId="28" xfId="57" applyNumberFormat="1" applyFont="1" applyBorder="1" applyAlignment="1">
      <alignment horizontal="center"/>
      <protection/>
    </xf>
    <xf numFmtId="168" fontId="17" fillId="0" borderId="40" xfId="57" applyNumberFormat="1" applyFont="1" applyBorder="1" applyAlignment="1">
      <alignment horizontal="center"/>
      <protection/>
    </xf>
    <xf numFmtId="168" fontId="17" fillId="0" borderId="36" xfId="57" applyNumberFormat="1" applyFont="1" applyBorder="1" applyAlignment="1">
      <alignment horizontal="center"/>
      <protection/>
    </xf>
    <xf numFmtId="168" fontId="17" fillId="0" borderId="32" xfId="57" applyNumberFormat="1" applyFont="1" applyFill="1" applyBorder="1" applyAlignment="1">
      <alignment horizontal="center"/>
      <protection/>
    </xf>
    <xf numFmtId="168" fontId="17" fillId="0" borderId="28" xfId="57" applyNumberFormat="1" applyFont="1" applyFill="1" applyBorder="1" applyAlignment="1">
      <alignment horizontal="center"/>
      <protection/>
    </xf>
    <xf numFmtId="168" fontId="17" fillId="0" borderId="40" xfId="57" applyNumberFormat="1" applyFont="1" applyFill="1" applyBorder="1" applyAlignment="1">
      <alignment horizontal="center"/>
      <protection/>
    </xf>
    <xf numFmtId="9" fontId="17" fillId="0" borderId="32" xfId="57" applyNumberFormat="1" applyFont="1" applyBorder="1" applyAlignment="1">
      <alignment horizontal="center"/>
      <protection/>
    </xf>
    <xf numFmtId="9" fontId="17" fillId="0" borderId="28" xfId="57" applyNumberFormat="1" applyFont="1" applyBorder="1" applyAlignment="1">
      <alignment horizontal="center"/>
      <protection/>
    </xf>
    <xf numFmtId="9" fontId="17" fillId="0" borderId="40" xfId="57" applyNumberFormat="1" applyFont="1" applyBorder="1" applyAlignment="1">
      <alignment horizontal="center"/>
      <protection/>
    </xf>
    <xf numFmtId="9" fontId="17" fillId="0" borderId="36" xfId="57" applyNumberFormat="1" applyFont="1" applyBorder="1" applyAlignment="1">
      <alignment horizontal="center"/>
      <protection/>
    </xf>
    <xf numFmtId="14" fontId="17" fillId="0" borderId="32" xfId="57" applyNumberFormat="1" applyFont="1" applyFill="1" applyBorder="1" applyAlignment="1">
      <alignment horizontal="center"/>
      <protection/>
    </xf>
    <xf numFmtId="14" fontId="17" fillId="0" borderId="28" xfId="57" applyNumberFormat="1" applyFont="1" applyFill="1" applyBorder="1" applyAlignment="1">
      <alignment horizontal="center"/>
      <protection/>
    </xf>
    <xf numFmtId="14" fontId="17" fillId="0" borderId="40" xfId="57" applyNumberFormat="1" applyFont="1" applyFill="1" applyBorder="1" applyAlignment="1">
      <alignment horizontal="center"/>
      <protection/>
    </xf>
    <xf numFmtId="0" fontId="17" fillId="0" borderId="32" xfId="57" applyFont="1" applyBorder="1" applyAlignment="1">
      <alignment horizontal="center" wrapText="1"/>
      <protection/>
    </xf>
    <xf numFmtId="0" fontId="17" fillId="0" borderId="28" xfId="57" applyFont="1" applyBorder="1" applyAlignment="1">
      <alignment horizontal="center" wrapText="1"/>
      <protection/>
    </xf>
    <xf numFmtId="0" fontId="17" fillId="0" borderId="40" xfId="57" applyFont="1" applyBorder="1" applyAlignment="1">
      <alignment horizontal="center" wrapText="1"/>
      <protection/>
    </xf>
    <xf numFmtId="9" fontId="17" fillId="0" borderId="32" xfId="57" applyNumberFormat="1" applyFont="1" applyFill="1" applyBorder="1" applyAlignment="1">
      <alignment horizontal="center"/>
      <protection/>
    </xf>
    <xf numFmtId="9" fontId="17" fillId="0" borderId="28" xfId="57" applyNumberFormat="1" applyFont="1" applyFill="1" applyBorder="1" applyAlignment="1">
      <alignment horizontal="center"/>
      <protection/>
    </xf>
    <xf numFmtId="9" fontId="17" fillId="0" borderId="40" xfId="57" applyNumberFormat="1" applyFont="1" applyFill="1" applyBorder="1" applyAlignment="1">
      <alignment horizontal="center"/>
      <protection/>
    </xf>
    <xf numFmtId="0" fontId="11" fillId="0" borderId="11" xfId="57" applyBorder="1" applyAlignment="1" applyProtection="1">
      <alignment horizontal="center"/>
      <protection locked="0"/>
    </xf>
    <xf numFmtId="0" fontId="17" fillId="0" borderId="0" xfId="57" applyFont="1" applyAlignment="1">
      <alignment horizontal="right" vertical="top"/>
      <protection/>
    </xf>
    <xf numFmtId="0" fontId="17" fillId="0" borderId="0" xfId="57" applyFont="1" applyAlignment="1">
      <alignment wrapText="1"/>
      <protection/>
    </xf>
    <xf numFmtId="0" fontId="17" fillId="0" borderId="0" xfId="57" applyFont="1" applyAlignment="1">
      <alignment wrapText="1"/>
      <protection/>
    </xf>
    <xf numFmtId="0" fontId="17" fillId="0" borderId="28" xfId="57" applyFont="1" applyFill="1" applyBorder="1" applyAlignment="1">
      <alignment horizontal="center"/>
      <protection/>
    </xf>
    <xf numFmtId="0" fontId="17" fillId="0" borderId="40" xfId="57" applyFont="1" applyFill="1" applyBorder="1" applyAlignment="1">
      <alignment horizontal="center"/>
      <protection/>
    </xf>
    <xf numFmtId="0" fontId="17" fillId="0" borderId="0" xfId="57" applyFont="1" applyAlignment="1">
      <alignment vertical="top" wrapText="1"/>
      <protection/>
    </xf>
    <xf numFmtId="0" fontId="17" fillId="0" borderId="32" xfId="57" applyFont="1" applyBorder="1" applyAlignment="1">
      <alignment horizontal="center" wrapText="1"/>
      <protection/>
    </xf>
    <xf numFmtId="0" fontId="17" fillId="0" borderId="0" xfId="57" applyFont="1" applyAlignment="1">
      <alignment horizontal="right"/>
      <protection/>
    </xf>
    <xf numFmtId="49" fontId="17" fillId="0" borderId="0" xfId="57" applyNumberFormat="1" applyFont="1" applyBorder="1" applyAlignment="1">
      <alignment horizontal="right" vertical="top" wrapText="1"/>
      <protection/>
    </xf>
    <xf numFmtId="0" fontId="17" fillId="0" borderId="0" xfId="57" applyFont="1" applyAlignment="1">
      <alignment horizontal="left" wrapText="1"/>
      <protection/>
    </xf>
    <xf numFmtId="0" fontId="11" fillId="0" borderId="0" xfId="57" applyAlignment="1">
      <alignment wrapText="1"/>
      <protection/>
    </xf>
    <xf numFmtId="0" fontId="11" fillId="0" borderId="0" xfId="57">
      <alignment/>
      <protection/>
    </xf>
    <xf numFmtId="2" fontId="11" fillId="0" borderId="107" xfId="57" applyNumberFormat="1" applyBorder="1">
      <alignment/>
      <protection/>
    </xf>
    <xf numFmtId="2" fontId="11" fillId="0" borderId="108" xfId="57" applyNumberFormat="1" applyBorder="1">
      <alignment/>
      <protection/>
    </xf>
    <xf numFmtId="2" fontId="11" fillId="0" borderId="109" xfId="57" applyNumberFormat="1" applyBorder="1">
      <alignment/>
      <protection/>
    </xf>
    <xf numFmtId="2" fontId="11" fillId="0" borderId="110" xfId="57" applyNumberFormat="1" applyBorder="1">
      <alignment/>
      <protection/>
    </xf>
    <xf numFmtId="2" fontId="11" fillId="0" borderId="111" xfId="57" applyNumberFormat="1" applyBorder="1">
      <alignment/>
      <protection/>
    </xf>
    <xf numFmtId="2" fontId="11" fillId="0" borderId="112" xfId="57" applyNumberFormat="1" applyBorder="1">
      <alignment/>
      <protection/>
    </xf>
    <xf numFmtId="0" fontId="9" fillId="0" borderId="0" xfId="57" applyFont="1" applyAlignment="1">
      <alignment horizontal="center"/>
      <protection/>
    </xf>
    <xf numFmtId="0" fontId="11" fillId="0" borderId="11" xfId="57" applyBorder="1" applyProtection="1">
      <alignment/>
      <protection locked="0"/>
    </xf>
    <xf numFmtId="0" fontId="12" fillId="0" borderId="0" xfId="57" applyFont="1" applyBorder="1" applyAlignment="1">
      <alignment horizontal="right"/>
      <protection/>
    </xf>
    <xf numFmtId="178" fontId="11" fillId="0" borderId="11" xfId="57" applyNumberFormat="1" applyBorder="1" applyAlignment="1">
      <alignment horizontal="center"/>
      <protection/>
    </xf>
    <xf numFmtId="2" fontId="11" fillId="0" borderId="32" xfId="57" applyNumberFormat="1" applyBorder="1">
      <alignment/>
      <protection/>
    </xf>
    <xf numFmtId="2" fontId="11" fillId="0" borderId="28" xfId="57" applyNumberFormat="1" applyBorder="1">
      <alignment/>
      <protection/>
    </xf>
    <xf numFmtId="2" fontId="11" fillId="0" borderId="40" xfId="57" applyNumberFormat="1" applyBorder="1">
      <alignment/>
      <protection/>
    </xf>
    <xf numFmtId="0" fontId="15" fillId="0" borderId="28" xfId="57" applyFont="1" applyBorder="1" applyAlignment="1">
      <alignment horizontal="left" vertical="top" wrapText="1"/>
      <protection/>
    </xf>
    <xf numFmtId="0" fontId="11" fillId="0" borderId="28" xfId="57" applyFont="1" applyBorder="1" applyAlignment="1">
      <alignment horizontal="left" vertical="top" wrapText="1"/>
      <protection/>
    </xf>
    <xf numFmtId="0" fontId="11" fillId="0" borderId="40" xfId="57" applyFont="1" applyBorder="1" applyAlignment="1">
      <alignment horizontal="left" vertical="top" wrapText="1"/>
      <protection/>
    </xf>
    <xf numFmtId="0" fontId="11" fillId="0" borderId="13" xfId="57" applyBorder="1" applyAlignment="1" applyProtection="1">
      <alignment horizontal="right" wrapText="1"/>
      <protection locked="0"/>
    </xf>
    <xf numFmtId="0" fontId="11" fillId="0" borderId="14" xfId="57" applyBorder="1" applyAlignment="1" applyProtection="1">
      <alignment horizontal="right" wrapText="1"/>
      <protection locked="0"/>
    </xf>
    <xf numFmtId="0" fontId="11" fillId="0" borderId="22" xfId="57" applyBorder="1" applyAlignment="1" applyProtection="1">
      <alignment horizontal="right" wrapText="1"/>
      <protection locked="0"/>
    </xf>
    <xf numFmtId="0" fontId="11" fillId="0" borderId="32" xfId="57" applyBorder="1" applyAlignment="1" applyProtection="1">
      <alignment horizontal="center" wrapText="1"/>
      <protection locked="0"/>
    </xf>
    <xf numFmtId="0" fontId="11" fillId="0" borderId="28" xfId="57" applyBorder="1" applyAlignment="1" applyProtection="1">
      <alignment horizontal="center" wrapText="1"/>
      <protection locked="0"/>
    </xf>
    <xf numFmtId="0" fontId="11" fillId="0" borderId="40" xfId="57" applyBorder="1" applyAlignment="1" applyProtection="1">
      <alignment horizontal="center" wrapText="1"/>
      <protection locked="0"/>
    </xf>
    <xf numFmtId="49" fontId="11" fillId="0" borderId="32" xfId="57" applyNumberFormat="1" applyBorder="1">
      <alignment/>
      <protection/>
    </xf>
    <xf numFmtId="49" fontId="11" fillId="0" borderId="40" xfId="57" applyNumberFormat="1" applyBorder="1">
      <alignment/>
      <protection/>
    </xf>
    <xf numFmtId="0" fontId="11" fillId="0" borderId="13" xfId="57" applyBorder="1" applyProtection="1">
      <alignment/>
      <protection locked="0"/>
    </xf>
    <xf numFmtId="0" fontId="11" fillId="0" borderId="14" xfId="57" applyBorder="1" applyProtection="1">
      <alignment/>
      <protection locked="0"/>
    </xf>
    <xf numFmtId="0" fontId="11" fillId="0" borderId="22" xfId="57" applyBorder="1" applyProtection="1">
      <alignment/>
      <protection locked="0"/>
    </xf>
    <xf numFmtId="0" fontId="11" fillId="0" borderId="13" xfId="57" applyBorder="1" applyAlignment="1" applyProtection="1">
      <alignment horizontal="center" wrapText="1"/>
      <protection locked="0"/>
    </xf>
    <xf numFmtId="0" fontId="11" fillId="0" borderId="14" xfId="57" applyBorder="1" applyAlignment="1" applyProtection="1">
      <alignment horizontal="center" wrapText="1"/>
      <protection locked="0"/>
    </xf>
    <xf numFmtId="0" fontId="11" fillId="0" borderId="22" xfId="57" applyBorder="1" applyAlignment="1" applyProtection="1">
      <alignment horizontal="center" wrapText="1"/>
      <protection locked="0"/>
    </xf>
    <xf numFmtId="0" fontId="11" fillId="0" borderId="14" xfId="57" applyBorder="1" applyAlignment="1">
      <alignment vertical="top"/>
      <protection/>
    </xf>
    <xf numFmtId="0" fontId="11" fillId="0" borderId="14" xfId="57" applyBorder="1" applyAlignment="1">
      <alignment wrapText="1"/>
      <protection/>
    </xf>
    <xf numFmtId="0" fontId="11" fillId="0" borderId="22" xfId="57" applyBorder="1" applyAlignment="1">
      <alignment wrapText="1"/>
      <protection/>
    </xf>
    <xf numFmtId="49" fontId="11" fillId="0" borderId="13" xfId="57" applyNumberFormat="1" applyBorder="1">
      <alignment/>
      <protection/>
    </xf>
    <xf numFmtId="49" fontId="11" fillId="0" borderId="22" xfId="57" applyNumberFormat="1" applyBorder="1">
      <alignment/>
      <protection/>
    </xf>
    <xf numFmtId="0" fontId="11" fillId="0" borderId="28" xfId="57" applyBorder="1" applyAlignment="1">
      <alignment vertical="top"/>
      <protection/>
    </xf>
    <xf numFmtId="0" fontId="12" fillId="0" borderId="33" xfId="57" applyFont="1" applyBorder="1" applyAlignment="1">
      <alignment vertical="top" wrapText="1"/>
      <protection/>
    </xf>
    <xf numFmtId="0" fontId="12" fillId="0" borderId="106" xfId="57" applyFont="1" applyBorder="1" applyAlignment="1">
      <alignment vertical="top" wrapText="1"/>
      <protection/>
    </xf>
    <xf numFmtId="0" fontId="11" fillId="0" borderId="12" xfId="57" applyBorder="1" applyAlignment="1">
      <alignment horizontal="distributed" wrapText="1"/>
      <protection/>
    </xf>
    <xf numFmtId="0" fontId="11" fillId="0" borderId="0" xfId="57" applyBorder="1" applyAlignment="1">
      <alignment horizontal="distributed" wrapText="1"/>
      <protection/>
    </xf>
    <xf numFmtId="0" fontId="11" fillId="0" borderId="21" xfId="57" applyBorder="1" applyAlignment="1">
      <alignment horizontal="distributed" wrapText="1"/>
      <protection/>
    </xf>
    <xf numFmtId="49" fontId="11" fillId="0" borderId="12" xfId="57" applyNumberFormat="1" applyBorder="1">
      <alignment/>
      <protection/>
    </xf>
    <xf numFmtId="49" fontId="11" fillId="0" borderId="21" xfId="57" applyNumberFormat="1" applyBorder="1">
      <alignment/>
      <protection/>
    </xf>
    <xf numFmtId="0" fontId="11" fillId="0" borderId="28" xfId="57" applyBorder="1" applyAlignment="1">
      <alignment wrapText="1"/>
      <protection/>
    </xf>
    <xf numFmtId="0" fontId="11" fillId="0" borderId="40" xfId="57" applyBorder="1" applyAlignment="1">
      <alignment wrapText="1"/>
      <protection/>
    </xf>
    <xf numFmtId="0" fontId="15" fillId="0" borderId="28" xfId="57" applyFont="1" applyBorder="1" applyAlignment="1">
      <alignment horizontal="justify" vertical="top" wrapText="1"/>
      <protection/>
    </xf>
    <xf numFmtId="0" fontId="11" fillId="0" borderId="28" xfId="57" applyFont="1" applyBorder="1" applyAlignment="1">
      <alignment horizontal="justify" vertical="top" wrapText="1"/>
      <protection/>
    </xf>
    <xf numFmtId="0" fontId="11" fillId="0" borderId="40" xfId="57" applyFont="1" applyBorder="1" applyAlignment="1">
      <alignment horizontal="justify" vertical="top" wrapText="1"/>
      <protection/>
    </xf>
    <xf numFmtId="177" fontId="11" fillId="0" borderId="32" xfId="57" applyNumberFormat="1" applyBorder="1" applyAlignment="1" applyProtection="1">
      <alignment horizontal="center" wrapText="1"/>
      <protection locked="0"/>
    </xf>
    <xf numFmtId="0" fontId="18" fillId="36" borderId="32" xfId="57" applyFont="1" applyFill="1" applyBorder="1">
      <alignment/>
      <protection/>
    </xf>
    <xf numFmtId="0" fontId="18" fillId="36" borderId="40" xfId="57" applyFont="1" applyFill="1" applyBorder="1">
      <alignment/>
      <protection/>
    </xf>
    <xf numFmtId="0" fontId="11" fillId="0" borderId="12" xfId="57" applyBorder="1">
      <alignment/>
      <protection/>
    </xf>
    <xf numFmtId="0" fontId="11" fillId="0" borderId="0" xfId="57" applyBorder="1">
      <alignment/>
      <protection/>
    </xf>
    <xf numFmtId="0" fontId="11" fillId="0" borderId="21" xfId="57" applyBorder="1">
      <alignment/>
      <protection/>
    </xf>
    <xf numFmtId="0" fontId="17" fillId="36" borderId="32" xfId="57" applyFont="1" applyFill="1" applyBorder="1" applyAlignment="1">
      <alignment horizontal="center" wrapText="1"/>
      <protection/>
    </xf>
    <xf numFmtId="0" fontId="17" fillId="36" borderId="28" xfId="57" applyFont="1" applyFill="1" applyBorder="1" applyAlignment="1">
      <alignment horizontal="center" wrapText="1"/>
      <protection/>
    </xf>
    <xf numFmtId="0" fontId="17" fillId="36" borderId="40" xfId="57" applyFont="1" applyFill="1" applyBorder="1" applyAlignment="1">
      <alignment horizontal="center" wrapText="1"/>
      <protection/>
    </xf>
    <xf numFmtId="0" fontId="18" fillId="36" borderId="28" xfId="57" applyFont="1" applyFill="1" applyBorder="1">
      <alignment/>
      <protection/>
    </xf>
    <xf numFmtId="0" fontId="19" fillId="36" borderId="13" xfId="57" applyFont="1" applyFill="1" applyBorder="1">
      <alignment/>
      <protection/>
    </xf>
    <xf numFmtId="0" fontId="19" fillId="36" borderId="28" xfId="57" applyFont="1" applyFill="1" applyBorder="1">
      <alignment/>
      <protection/>
    </xf>
    <xf numFmtId="0" fontId="19" fillId="36" borderId="40" xfId="57" applyFont="1" applyFill="1" applyBorder="1">
      <alignment/>
      <protection/>
    </xf>
    <xf numFmtId="0" fontId="18" fillId="36" borderId="32" xfId="57" applyFont="1" applyFill="1" applyBorder="1" applyAlignment="1">
      <alignment horizontal="center"/>
      <protection/>
    </xf>
    <xf numFmtId="0" fontId="18" fillId="36" borderId="28" xfId="57" applyFont="1" applyFill="1" applyBorder="1" applyAlignment="1">
      <alignment horizontal="center"/>
      <protection/>
    </xf>
    <xf numFmtId="0" fontId="18" fillId="36" borderId="40" xfId="57" applyFont="1" applyFill="1" applyBorder="1" applyAlignment="1">
      <alignment horizontal="center"/>
      <protection/>
    </xf>
    <xf numFmtId="0" fontId="11" fillId="0" borderId="105" xfId="57" applyBorder="1">
      <alignment/>
      <protection/>
    </xf>
    <xf numFmtId="0" fontId="11" fillId="0" borderId="33" xfId="57" applyBorder="1">
      <alignment/>
      <protection/>
    </xf>
    <xf numFmtId="0" fontId="11" fillId="0" borderId="106" xfId="57" applyBorder="1">
      <alignment/>
      <protection/>
    </xf>
    <xf numFmtId="0" fontId="15" fillId="0" borderId="14" xfId="57" applyFont="1" applyBorder="1" applyAlignment="1">
      <alignment horizontal="left" wrapText="1"/>
      <protection/>
    </xf>
    <xf numFmtId="0" fontId="11" fillId="0" borderId="14" xfId="57" applyBorder="1" applyAlignment="1">
      <alignment horizontal="left" wrapText="1"/>
      <protection/>
    </xf>
    <xf numFmtId="0" fontId="11" fillId="0" borderId="22" xfId="57" applyBorder="1" applyAlignment="1">
      <alignment horizontal="left" wrapText="1"/>
      <protection/>
    </xf>
    <xf numFmtId="177" fontId="11" fillId="0" borderId="13" xfId="57" applyNumberFormat="1" applyBorder="1" applyAlignment="1" applyProtection="1">
      <alignment horizontal="center" wrapText="1"/>
      <protection locked="0"/>
    </xf>
    <xf numFmtId="0" fontId="12" fillId="0" borderId="0" xfId="57" applyFont="1" applyBorder="1" applyAlignment="1">
      <alignment vertical="top"/>
      <protection/>
    </xf>
    <xf numFmtId="0" fontId="12" fillId="0" borderId="21" xfId="57" applyFont="1" applyBorder="1" applyAlignment="1">
      <alignment vertical="top"/>
      <protection/>
    </xf>
    <xf numFmtId="0" fontId="15" fillId="0" borderId="28" xfId="57" applyFont="1" applyBorder="1" applyAlignment="1">
      <alignment horizontal="left" wrapText="1"/>
      <protection/>
    </xf>
    <xf numFmtId="0" fontId="11" fillId="0" borderId="28" xfId="57" applyBorder="1">
      <alignment/>
      <protection/>
    </xf>
    <xf numFmtId="0" fontId="11" fillId="0" borderId="40" xfId="57" applyBorder="1">
      <alignment/>
      <protection/>
    </xf>
    <xf numFmtId="177" fontId="11" fillId="0" borderId="28" xfId="57" applyNumberFormat="1" applyBorder="1" applyAlignment="1" applyProtection="1">
      <alignment horizontal="center" wrapText="1"/>
      <protection locked="0"/>
    </xf>
    <xf numFmtId="177" fontId="11" fillId="0" borderId="40" xfId="57" applyNumberFormat="1" applyBorder="1" applyAlignment="1" applyProtection="1">
      <alignment horizontal="center" wrapText="1"/>
      <protection locked="0"/>
    </xf>
    <xf numFmtId="0" fontId="11" fillId="36" borderId="32" xfId="57" applyFill="1" applyBorder="1">
      <alignment/>
      <protection/>
    </xf>
    <xf numFmtId="0" fontId="11" fillId="36" borderId="28" xfId="57" applyFill="1" applyBorder="1">
      <alignment/>
      <protection/>
    </xf>
    <xf numFmtId="0" fontId="11" fillId="36" borderId="40" xfId="57" applyFill="1" applyBorder="1">
      <alignment/>
      <protection/>
    </xf>
    <xf numFmtId="0" fontId="17" fillId="36" borderId="32" xfId="57" applyFont="1" applyFill="1" applyBorder="1" applyAlignment="1">
      <alignment horizontal="center"/>
      <protection/>
    </xf>
    <xf numFmtId="0" fontId="17" fillId="36" borderId="28" xfId="57" applyFont="1" applyFill="1" applyBorder="1" applyAlignment="1">
      <alignment horizontal="center"/>
      <protection/>
    </xf>
    <xf numFmtId="0" fontId="17" fillId="36" borderId="40" xfId="57" applyFont="1" applyFill="1" applyBorder="1" applyAlignment="1">
      <alignment horizontal="center"/>
      <protection/>
    </xf>
    <xf numFmtId="0" fontId="11" fillId="0" borderId="32" xfId="57" applyBorder="1" applyProtection="1">
      <alignment/>
      <protection locked="0"/>
    </xf>
    <xf numFmtId="0" fontId="11" fillId="0" borderId="28" xfId="57" applyBorder="1" applyProtection="1">
      <alignment/>
      <protection locked="0"/>
    </xf>
    <xf numFmtId="0" fontId="11" fillId="0" borderId="40" xfId="57" applyBorder="1" applyProtection="1">
      <alignment/>
      <protection locked="0"/>
    </xf>
    <xf numFmtId="0" fontId="11" fillId="0" borderId="0" xfId="57" applyBorder="1" applyAlignment="1">
      <alignment vertical="top"/>
      <protection/>
    </xf>
    <xf numFmtId="0" fontId="15" fillId="0" borderId="0" xfId="57" applyFont="1" applyBorder="1" applyAlignment="1">
      <alignment horizontal="justify" vertical="top" wrapText="1"/>
      <protection/>
    </xf>
    <xf numFmtId="0" fontId="11" fillId="0" borderId="0" xfId="57" applyBorder="1" applyAlignment="1">
      <alignment horizontal="justify" vertical="top" wrapText="1"/>
      <protection/>
    </xf>
    <xf numFmtId="0" fontId="11" fillId="0" borderId="21" xfId="57" applyBorder="1" applyAlignment="1">
      <alignment horizontal="justify" vertical="top" wrapText="1"/>
      <protection/>
    </xf>
    <xf numFmtId="177" fontId="11" fillId="0" borderId="14" xfId="57" applyNumberFormat="1" applyBorder="1" applyAlignment="1" applyProtection="1">
      <alignment horizontal="center" wrapText="1"/>
      <protection locked="0"/>
    </xf>
    <xf numFmtId="177" fontId="11" fillId="0" borderId="22" xfId="57" applyNumberFormat="1" applyBorder="1" applyAlignment="1" applyProtection="1">
      <alignment horizontal="center" wrapText="1"/>
      <protection locked="0"/>
    </xf>
    <xf numFmtId="0" fontId="17" fillId="36" borderId="13" xfId="57" applyFont="1" applyFill="1" applyBorder="1" applyAlignment="1">
      <alignment horizontal="center"/>
      <protection/>
    </xf>
    <xf numFmtId="0" fontId="17" fillId="36" borderId="14" xfId="57" applyFont="1" applyFill="1" applyBorder="1" applyAlignment="1">
      <alignment horizontal="center"/>
      <protection/>
    </xf>
    <xf numFmtId="0" fontId="17" fillId="36" borderId="22" xfId="57" applyFont="1" applyFill="1" applyBorder="1" applyAlignment="1">
      <alignment horizontal="center"/>
      <protection/>
    </xf>
    <xf numFmtId="0" fontId="12" fillId="0" borderId="0" xfId="57" applyFont="1" applyBorder="1" applyAlignment="1">
      <alignment horizontal="justify" vertical="top" wrapText="1"/>
      <protection/>
    </xf>
    <xf numFmtId="0" fontId="12" fillId="0" borderId="21" xfId="57" applyFont="1" applyBorder="1" applyAlignment="1">
      <alignment horizontal="justify" vertical="top" wrapText="1"/>
      <protection/>
    </xf>
    <xf numFmtId="0" fontId="11" fillId="0" borderId="12" xfId="57" applyBorder="1" applyAlignment="1">
      <alignment horizontal="justify" vertical="top" wrapText="1"/>
      <protection/>
    </xf>
    <xf numFmtId="0" fontId="17" fillId="36" borderId="13" xfId="57" applyFont="1" applyFill="1" applyBorder="1" applyAlignment="1">
      <alignment horizontal="center" wrapText="1"/>
      <protection/>
    </xf>
    <xf numFmtId="0" fontId="17" fillId="36" borderId="14" xfId="57" applyFont="1" applyFill="1" applyBorder="1" applyAlignment="1">
      <alignment horizontal="center" wrapText="1"/>
      <protection/>
    </xf>
    <xf numFmtId="0" fontId="17" fillId="36" borderId="22" xfId="57" applyFont="1" applyFill="1" applyBorder="1" applyAlignment="1">
      <alignment horizontal="center" wrapText="1"/>
      <protection/>
    </xf>
    <xf numFmtId="0" fontId="11" fillId="0" borderId="11" xfId="57" applyBorder="1" applyAlignment="1" applyProtection="1">
      <alignment horizontal="left"/>
      <protection locked="0"/>
    </xf>
    <xf numFmtId="0" fontId="11" fillId="0" borderId="113" xfId="57" applyBorder="1" applyAlignment="1" applyProtection="1">
      <alignment horizontal="left"/>
      <protection locked="0"/>
    </xf>
    <xf numFmtId="0" fontId="17" fillId="36" borderId="114" xfId="57" applyFont="1" applyFill="1" applyBorder="1" applyAlignment="1">
      <alignment horizontal="center" vertical="center"/>
      <protection/>
    </xf>
    <xf numFmtId="0" fontId="17" fillId="36" borderId="92" xfId="57" applyFont="1" applyFill="1" applyBorder="1" applyAlignment="1">
      <alignment horizontal="center" vertical="center"/>
      <protection/>
    </xf>
    <xf numFmtId="0" fontId="17" fillId="36" borderId="115" xfId="57" applyFont="1" applyFill="1" applyBorder="1" applyAlignment="1">
      <alignment horizontal="center" vertical="center"/>
      <protection/>
    </xf>
    <xf numFmtId="0" fontId="17" fillId="36" borderId="116" xfId="57" applyFont="1" applyFill="1" applyBorder="1" applyAlignment="1">
      <alignment horizontal="center" vertical="center"/>
      <protection/>
    </xf>
    <xf numFmtId="0" fontId="17" fillId="36" borderId="117" xfId="57" applyFont="1" applyFill="1" applyBorder="1" applyAlignment="1">
      <alignment horizontal="center" vertical="center"/>
      <protection/>
    </xf>
    <xf numFmtId="0" fontId="17" fillId="36" borderId="118" xfId="57" applyFont="1" applyFill="1" applyBorder="1" applyAlignment="1">
      <alignment horizontal="center" vertical="center"/>
      <protection/>
    </xf>
    <xf numFmtId="0" fontId="17" fillId="36" borderId="114" xfId="57" applyFont="1" applyFill="1" applyBorder="1" applyAlignment="1">
      <alignment horizontal="center" vertical="top" wrapText="1"/>
      <protection/>
    </xf>
    <xf numFmtId="0" fontId="17" fillId="36" borderId="92" xfId="57" applyFont="1" applyFill="1" applyBorder="1" applyAlignment="1">
      <alignment horizontal="center" vertical="top" wrapText="1"/>
      <protection/>
    </xf>
    <xf numFmtId="0" fontId="17" fillId="36" borderId="115" xfId="57" applyFont="1" applyFill="1" applyBorder="1" applyAlignment="1">
      <alignment horizontal="center" vertical="top" wrapText="1"/>
      <protection/>
    </xf>
    <xf numFmtId="0" fontId="12" fillId="0" borderId="0" xfId="57" applyFont="1" applyBorder="1" applyAlignment="1">
      <alignment horizontal="center"/>
      <protection/>
    </xf>
    <xf numFmtId="0" fontId="13" fillId="0" borderId="0" xfId="57" applyFont="1" applyBorder="1" applyAlignment="1">
      <alignment horizontal="center"/>
      <protection/>
    </xf>
    <xf numFmtId="0" fontId="12" fillId="0" borderId="0" xfId="57" applyFont="1" applyBorder="1" applyAlignment="1">
      <alignment horizontal="center" wrapText="1"/>
      <protection/>
    </xf>
    <xf numFmtId="0" fontId="14" fillId="0" borderId="0" xfId="57" applyFont="1" applyBorder="1" applyAlignment="1">
      <alignment horizontal="center"/>
      <protection/>
    </xf>
    <xf numFmtId="0" fontId="15" fillId="0" borderId="14" xfId="57" applyFont="1" applyBorder="1" applyAlignment="1">
      <alignment horizontal="center"/>
      <protection/>
    </xf>
    <xf numFmtId="0" fontId="11" fillId="0" borderId="27" xfId="57" applyFont="1" applyBorder="1" applyProtection="1">
      <alignment/>
      <protection locked="0"/>
    </xf>
    <xf numFmtId="0" fontId="11" fillId="0" borderId="27" xfId="57" applyBorder="1" applyProtection="1">
      <alignment/>
      <protection locked="0"/>
    </xf>
    <xf numFmtId="0" fontId="11" fillId="0" borderId="119" xfId="57" applyBorder="1" applyProtection="1">
      <alignment/>
      <protection locked="0"/>
    </xf>
    <xf numFmtId="2" fontId="11" fillId="0" borderId="13" xfId="57" applyNumberFormat="1" applyBorder="1">
      <alignment/>
      <protection/>
    </xf>
    <xf numFmtId="2" fontId="11" fillId="0" borderId="14" xfId="57" applyNumberFormat="1" applyBorder="1">
      <alignment/>
      <protection/>
    </xf>
    <xf numFmtId="2" fontId="11" fillId="0" borderId="22" xfId="57" applyNumberFormat="1" applyBorder="1">
      <alignment/>
      <protection/>
    </xf>
    <xf numFmtId="0" fontId="11" fillId="0" borderId="113" xfId="57" applyBorder="1" applyAlignment="1" applyProtection="1">
      <alignment horizontal="center"/>
      <protection locked="0"/>
    </xf>
    <xf numFmtId="0" fontId="12" fillId="0" borderId="33" xfId="57" applyFont="1" applyBorder="1" applyAlignment="1">
      <alignment horizontal="right"/>
      <protection/>
    </xf>
    <xf numFmtId="0" fontId="17" fillId="0" borderId="0" xfId="57" applyFont="1" applyAlignment="1">
      <alignment horizontal="left" wrapText="1"/>
      <protection/>
    </xf>
    <xf numFmtId="0" fontId="17" fillId="0" borderId="0" xfId="57" applyFont="1" applyAlignment="1">
      <alignment horizontal="left"/>
      <protection/>
    </xf>
    <xf numFmtId="0" fontId="16" fillId="0" borderId="12" xfId="57" applyFont="1" applyBorder="1" applyAlignment="1">
      <alignment horizontal="center" wrapText="1"/>
      <protection/>
    </xf>
    <xf numFmtId="0" fontId="16" fillId="0" borderId="0" xfId="57" applyFont="1" applyBorder="1" applyAlignment="1">
      <alignment horizontal="center" wrapText="1"/>
      <protection/>
    </xf>
    <xf numFmtId="0" fontId="17" fillId="0" borderId="36" xfId="57" applyFont="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28575</xdr:colOff>
      <xdr:row>0</xdr:row>
      <xdr:rowOff>38100</xdr:rowOff>
    </xdr:from>
    <xdr:to>
      <xdr:col>58</xdr:col>
      <xdr:colOff>28575</xdr:colOff>
      <xdr:row>1</xdr:row>
      <xdr:rowOff>428625</xdr:rowOff>
    </xdr:to>
    <xdr:pic>
      <xdr:nvPicPr>
        <xdr:cNvPr id="1" name="Picture 2"/>
        <xdr:cNvPicPr preferRelativeResize="1">
          <a:picLocks noChangeAspect="1"/>
        </xdr:cNvPicPr>
      </xdr:nvPicPr>
      <xdr:blipFill>
        <a:blip r:embed="rId1"/>
        <a:stretch>
          <a:fillRect/>
        </a:stretch>
      </xdr:blipFill>
      <xdr:spPr>
        <a:xfrm>
          <a:off x="5076825" y="38100"/>
          <a:ext cx="16002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ate(year(+NOW());month(+NOW());day(+NOW()))"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B28"/>
  <sheetViews>
    <sheetView tabSelected="1" zoomScalePageLayoutView="0" workbookViewId="0" topLeftCell="A1">
      <selection activeCell="A19" sqref="A19"/>
    </sheetView>
  </sheetViews>
  <sheetFormatPr defaultColWidth="0" defaultRowHeight="15" zeroHeight="1"/>
  <cols>
    <col min="1" max="1" width="27.8515625" style="0" customWidth="1"/>
    <col min="2" max="2" width="84.28125" style="0" customWidth="1"/>
    <col min="3" max="16384" width="0" style="0" hidden="1" customWidth="1"/>
  </cols>
  <sheetData>
    <row r="1" spans="1:2" ht="31.5" customHeight="1">
      <c r="A1" s="218" t="s">
        <v>242</v>
      </c>
      <c r="B1" s="218"/>
    </row>
    <row r="2" spans="1:2" ht="15">
      <c r="A2" s="216" t="s">
        <v>244</v>
      </c>
      <c r="B2" s="216"/>
    </row>
    <row r="3" spans="1:2" ht="13.5" customHeight="1">
      <c r="A3" s="100"/>
      <c r="B3" s="100"/>
    </row>
    <row r="4" spans="1:2" ht="31.5" customHeight="1">
      <c r="A4" s="216" t="s">
        <v>256</v>
      </c>
      <c r="B4" s="216"/>
    </row>
    <row r="5" spans="1:2" ht="31.5" customHeight="1">
      <c r="A5" s="100"/>
      <c r="B5" s="100" t="s">
        <v>241</v>
      </c>
    </row>
    <row r="6" spans="1:2" ht="15">
      <c r="A6" s="50"/>
      <c r="B6" s="50"/>
    </row>
    <row r="7" spans="1:2" ht="15">
      <c r="A7" s="105"/>
      <c r="B7" s="45" t="s">
        <v>251</v>
      </c>
    </row>
    <row r="8" spans="1:2" ht="15">
      <c r="A8" s="107"/>
      <c r="B8" s="45" t="s">
        <v>252</v>
      </c>
    </row>
    <row r="9" spans="1:2" ht="15">
      <c r="A9" s="100"/>
      <c r="B9" s="100"/>
    </row>
    <row r="10" spans="1:2" ht="33.75" customHeight="1">
      <c r="A10" s="216" t="s">
        <v>125</v>
      </c>
      <c r="B10" s="216"/>
    </row>
    <row r="11" ht="15"/>
    <row r="12" spans="1:2" ht="14.25" customHeight="1">
      <c r="A12" s="216" t="s">
        <v>257</v>
      </c>
      <c r="B12" s="216"/>
    </row>
    <row r="13" ht="15">
      <c r="A13" t="s">
        <v>126</v>
      </c>
    </row>
    <row r="14" spans="1:2" ht="15">
      <c r="A14" s="49"/>
      <c r="B14" s="45"/>
    </row>
    <row r="15" spans="1:2" ht="21.75" customHeight="1">
      <c r="A15" s="102" t="s">
        <v>313</v>
      </c>
      <c r="B15" s="45" t="s">
        <v>264</v>
      </c>
    </row>
    <row r="16" spans="1:2" ht="21.75" customHeight="1">
      <c r="A16" s="102" t="s">
        <v>294</v>
      </c>
      <c r="B16" s="45" t="s">
        <v>295</v>
      </c>
    </row>
    <row r="17" spans="1:2" ht="21.75" customHeight="1">
      <c r="A17" s="102" t="s">
        <v>340</v>
      </c>
      <c r="B17" s="45" t="s">
        <v>325</v>
      </c>
    </row>
    <row r="18" spans="1:2" ht="21.75" customHeight="1">
      <c r="A18" s="102" t="s">
        <v>366</v>
      </c>
      <c r="B18" s="45" t="s">
        <v>365</v>
      </c>
    </row>
    <row r="19" spans="1:2" ht="28.5" customHeight="1">
      <c r="A19" s="102" t="s">
        <v>371</v>
      </c>
      <c r="B19" s="45" t="s">
        <v>127</v>
      </c>
    </row>
    <row r="20" spans="1:2" ht="21.75" customHeight="1">
      <c r="A20" s="102" t="s">
        <v>339</v>
      </c>
      <c r="B20" s="45" t="s">
        <v>330</v>
      </c>
    </row>
    <row r="21" ht="15"/>
    <row r="22" spans="1:2" ht="105.75" customHeight="1">
      <c r="A22" s="216" t="s">
        <v>331</v>
      </c>
      <c r="B22" s="216"/>
    </row>
    <row r="23" ht="15"/>
    <row r="24" ht="15">
      <c r="A24" s="103" t="s">
        <v>243</v>
      </c>
    </row>
    <row r="25" spans="1:2" ht="58.5" customHeight="1">
      <c r="A25" s="216" t="s">
        <v>258</v>
      </c>
      <c r="B25" s="216"/>
    </row>
    <row r="26" spans="1:2" ht="34.5" customHeight="1">
      <c r="A26" s="217" t="s">
        <v>259</v>
      </c>
      <c r="B26" s="217"/>
    </row>
    <row r="27" spans="1:2" ht="31.5" customHeight="1">
      <c r="A27" s="217" t="s">
        <v>260</v>
      </c>
      <c r="B27" s="217"/>
    </row>
    <row r="28" spans="1:2" ht="15">
      <c r="A28" s="217" t="s">
        <v>245</v>
      </c>
      <c r="B28" s="217"/>
    </row>
    <row r="29" ht="15"/>
    <row r="30" ht="15"/>
    <row r="31" ht="15"/>
    <row r="32" ht="15"/>
    <row r="33" ht="15"/>
    <row r="34" ht="15"/>
    <row r="35" ht="15"/>
  </sheetData>
  <sheetProtection password="8C33" sheet="1"/>
  <mergeCells count="10">
    <mergeCell ref="A25:B25"/>
    <mergeCell ref="A26:B26"/>
    <mergeCell ref="A27:B27"/>
    <mergeCell ref="A28:B28"/>
    <mergeCell ref="A1:B1"/>
    <mergeCell ref="A10:B10"/>
    <mergeCell ref="A4:B4"/>
    <mergeCell ref="A12:B12"/>
    <mergeCell ref="A2:B2"/>
    <mergeCell ref="A22:B22"/>
  </mergeCells>
  <hyperlinks>
    <hyperlink ref="A19" location="'(Έντυπο Ε.Πρ.158 ΕΕΙΤ) 2017'!A1" display="(Έντυπο Ε.Πρ.158 ΕΕΙΤ) 2017"/>
    <hyperlink ref="A15" location="'(Έντυπο Ε.Πρ.158) 2007 - 2013'!F5" display="(Έντυπο Ε.Πρ.158) 2007 - 2013"/>
    <hyperlink ref="A20" location="'(Έντυπο Τ.Φ.601) 2016'!A1" display="(Έντυπο Τ.Φ.601) 2016"/>
    <hyperlink ref="A16" location="'(Έντυπο Ε.Πρ.158) 2014'!H7" display="(Έντυπο Ε.Πρ.158) 2014"/>
    <hyperlink ref="A18" location="'(Έντυπο Τ.Φ.158) 2016'!A1" display="(Έντυπο Τ.Φ.158) 2016"/>
    <hyperlink ref="A17" location="'(Έντυπο Τ.Φ.158) 2015'!A1" display="(Έντυπο Τ.Φ.158) 2015"/>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J82"/>
  <sheetViews>
    <sheetView zoomScale="85" zoomScaleNormal="85" zoomScaleSheetLayoutView="85" workbookViewId="0" topLeftCell="A1">
      <selection activeCell="F5" sqref="F5:G5"/>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91" t="s">
        <v>253</v>
      </c>
      <c r="D1" s="291"/>
      <c r="E1" s="291"/>
      <c r="F1" s="292" t="s">
        <v>254</v>
      </c>
      <c r="G1" s="292"/>
      <c r="H1" s="292"/>
    </row>
    <row r="2" spans="1:8" ht="30.75" customHeight="1">
      <c r="A2" s="216" t="s">
        <v>318</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298">
        <v>2016</v>
      </c>
      <c r="G5" s="299"/>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341</v>
      </c>
      <c r="B11" s="277"/>
      <c r="C11" s="277"/>
      <c r="D11" s="277"/>
      <c r="E11" s="277"/>
      <c r="F11" s="277"/>
      <c r="G11" s="273"/>
      <c r="H11" s="275"/>
    </row>
    <row r="12" spans="1:8" ht="24.75" customHeight="1" thickBot="1">
      <c r="A12" s="278" t="s">
        <v>342</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348</v>
      </c>
      <c r="B15" s="222"/>
      <c r="C15" s="222"/>
      <c r="D15" s="222"/>
      <c r="E15" s="222"/>
      <c r="F15" s="222"/>
      <c r="G15" s="269"/>
      <c r="H15" s="271"/>
    </row>
    <row r="16" spans="1:8" ht="15">
      <c r="A16" s="221" t="s">
        <v>349</v>
      </c>
      <c r="B16" s="222"/>
      <c r="C16" s="222"/>
      <c r="D16" s="222"/>
      <c r="E16" s="222"/>
      <c r="F16" s="222"/>
      <c r="G16" s="160"/>
      <c r="H16" s="162"/>
    </row>
    <row r="17" spans="1:8" ht="24.75" customHeight="1">
      <c r="A17" s="260" t="s">
        <v>351</v>
      </c>
      <c r="B17" s="261"/>
      <c r="C17" s="261"/>
      <c r="D17" s="261"/>
      <c r="E17" s="261"/>
      <c r="F17" s="261"/>
      <c r="G17" s="160"/>
      <c r="H17" s="162"/>
    </row>
    <row r="18" spans="1:8" ht="24.75" customHeight="1">
      <c r="A18" s="260" t="s">
        <v>350</v>
      </c>
      <c r="B18" s="261"/>
      <c r="C18" s="261"/>
      <c r="D18" s="261"/>
      <c r="E18" s="261"/>
      <c r="F18" s="261"/>
      <c r="G18" s="87"/>
      <c r="H18" s="162"/>
    </row>
    <row r="19" spans="1:8" ht="24.75" customHeight="1">
      <c r="A19" s="260" t="s">
        <v>345</v>
      </c>
      <c r="B19" s="261"/>
      <c r="C19" s="261"/>
      <c r="D19" s="261"/>
      <c r="E19" s="261"/>
      <c r="F19" s="261"/>
      <c r="G19" s="87"/>
      <c r="H19" s="162"/>
    </row>
    <row r="20" spans="1:8" ht="24.75" customHeight="1">
      <c r="A20" s="260" t="s">
        <v>270</v>
      </c>
      <c r="B20" s="261"/>
      <c r="C20" s="261"/>
      <c r="D20" s="261"/>
      <c r="E20" s="261"/>
      <c r="F20" s="261"/>
      <c r="G20" s="87"/>
      <c r="H20" s="162"/>
    </row>
    <row r="21" spans="1:8" ht="24.75" customHeight="1">
      <c r="A21" s="260" t="s">
        <v>320</v>
      </c>
      <c r="B21" s="261"/>
      <c r="C21" s="261"/>
      <c r="D21" s="261"/>
      <c r="E21" s="261"/>
      <c r="F21" s="261"/>
      <c r="G21" s="87"/>
      <c r="H21" s="162"/>
    </row>
    <row r="22" spans="1:8" ht="24.75" customHeight="1">
      <c r="A22" s="260" t="s">
        <v>280</v>
      </c>
      <c r="B22" s="261"/>
      <c r="C22" s="261"/>
      <c r="D22" s="261"/>
      <c r="E22" s="261"/>
      <c r="F22" s="261"/>
      <c r="G22" s="87"/>
      <c r="H22" s="162"/>
    </row>
    <row r="23" spans="1:8" ht="24.75" customHeight="1">
      <c r="A23" s="260" t="s">
        <v>308</v>
      </c>
      <c r="B23" s="261"/>
      <c r="C23" s="261"/>
      <c r="D23" s="261"/>
      <c r="E23" s="261"/>
      <c r="F23" s="261"/>
      <c r="G23" s="87"/>
      <c r="H23" s="162"/>
    </row>
    <row r="24" spans="1:8" ht="24.75" customHeight="1">
      <c r="A24" s="260" t="s">
        <v>271</v>
      </c>
      <c r="B24" s="261"/>
      <c r="C24" s="261"/>
      <c r="D24" s="261"/>
      <c r="E24" s="261"/>
      <c r="F24" s="261"/>
      <c r="G24" s="87"/>
      <c r="H24" s="162"/>
    </row>
    <row r="25" spans="1:8" ht="24.75" customHeight="1">
      <c r="A25" s="260" t="s">
        <v>298</v>
      </c>
      <c r="B25" s="261"/>
      <c r="C25" s="261"/>
      <c r="D25" s="261"/>
      <c r="E25" s="261"/>
      <c r="F25" s="261"/>
      <c r="G25" s="87"/>
      <c r="H25" s="162"/>
    </row>
    <row r="26" spans="1:8" ht="40.5" customHeight="1" thickBot="1">
      <c r="A26" s="260" t="s">
        <v>352</v>
      </c>
      <c r="B26" s="261"/>
      <c r="C26" s="261"/>
      <c r="D26" s="261"/>
      <c r="E26" s="261"/>
      <c r="F26" s="261"/>
      <c r="G26" s="87"/>
      <c r="H26" s="162"/>
    </row>
    <row r="27" spans="1:8" ht="24.75" customHeight="1" thickBot="1" thickTop="1">
      <c r="A27" s="262" t="s">
        <v>98</v>
      </c>
      <c r="B27" s="263"/>
      <c r="C27" s="263"/>
      <c r="D27" s="263"/>
      <c r="E27" s="263"/>
      <c r="F27" s="263"/>
      <c r="G27" s="263"/>
      <c r="H27" s="86">
        <f>SUM(G14:G26)</f>
        <v>0</v>
      </c>
    </row>
    <row r="28" spans="1:8" ht="24.75" customHeight="1" thickTop="1">
      <c r="A28" s="264" t="s">
        <v>115</v>
      </c>
      <c r="B28" s="265"/>
      <c r="C28" s="265"/>
      <c r="D28" s="265"/>
      <c r="E28" s="265"/>
      <c r="F28" s="265"/>
      <c r="G28" s="43"/>
      <c r="H28" s="88">
        <f>+H13-H27</f>
        <v>0</v>
      </c>
    </row>
    <row r="29" spans="1:8" ht="26.25" customHeight="1">
      <c r="A29" s="225" t="s">
        <v>353</v>
      </c>
      <c r="B29" s="226"/>
      <c r="C29" s="226"/>
      <c r="D29" s="226"/>
      <c r="E29" s="226"/>
      <c r="F29" s="226"/>
      <c r="G29" s="90"/>
      <c r="H29" s="162"/>
    </row>
    <row r="30" spans="1:8" ht="26.25" customHeight="1">
      <c r="A30" s="223" t="s">
        <v>354</v>
      </c>
      <c r="B30" s="224"/>
      <c r="C30" s="224"/>
      <c r="D30" s="224"/>
      <c r="E30" s="224"/>
      <c r="F30" s="224"/>
      <c r="G30" s="90"/>
      <c r="H30" s="162"/>
    </row>
    <row r="31" spans="1:8" ht="26.25" customHeight="1">
      <c r="A31" s="223" t="s">
        <v>355</v>
      </c>
      <c r="B31" s="224"/>
      <c r="C31" s="224"/>
      <c r="D31" s="224"/>
      <c r="E31" s="224"/>
      <c r="F31" s="224"/>
      <c r="G31" s="90"/>
      <c r="H31" s="162"/>
    </row>
    <row r="32" spans="1:8" ht="27.75" customHeight="1" thickBot="1">
      <c r="A32" s="266" t="s">
        <v>356</v>
      </c>
      <c r="B32" s="267"/>
      <c r="C32" s="267"/>
      <c r="D32" s="267"/>
      <c r="E32" s="267"/>
      <c r="F32" s="267"/>
      <c r="G32" s="143">
        <f>+SUM(G29:G31)</f>
        <v>0</v>
      </c>
      <c r="H32" s="142">
        <f>IF(G32&gt;0,IF(G32/H28&gt;1/6,ROUND(H28/6,0),G32),0)</f>
        <v>0</v>
      </c>
    </row>
    <row r="33" spans="1:8" ht="24.75" customHeight="1" thickBot="1" thickTop="1">
      <c r="A33" s="251" t="s">
        <v>117</v>
      </c>
      <c r="B33" s="252"/>
      <c r="C33" s="252"/>
      <c r="D33" s="252"/>
      <c r="E33" s="252"/>
      <c r="F33" s="252"/>
      <c r="G33" s="44" t="str">
        <f>+J5</f>
        <v>€</v>
      </c>
      <c r="H33" s="89">
        <f>+H28-H32</f>
        <v>0</v>
      </c>
    </row>
    <row r="34" spans="1:8" ht="15.75" thickTop="1">
      <c r="A34" s="253" t="s">
        <v>99</v>
      </c>
      <c r="B34" s="254"/>
      <c r="C34" s="254"/>
      <c r="D34" s="254"/>
      <c r="E34" s="254"/>
      <c r="F34" s="254"/>
      <c r="G34" s="164" t="str">
        <f>+J5&amp;"                  c  "</f>
        <v>€                  c  </v>
      </c>
      <c r="H34" s="161"/>
    </row>
    <row r="35" spans="1:8" ht="24.75" customHeight="1">
      <c r="A35" s="255" t="s">
        <v>309</v>
      </c>
      <c r="B35" s="256"/>
      <c r="C35" s="256"/>
      <c r="D35" s="256"/>
      <c r="E35" s="257"/>
      <c r="F35" s="256"/>
      <c r="G35" s="91">
        <f>IF(F5=0,"επιλέξτε έτος",+IF(F5=2007,J58,IF(F5&lt;2011,J64,J70)))</f>
        <v>0</v>
      </c>
      <c r="H35" s="162"/>
    </row>
    <row r="36" spans="1:8" ht="24.75" customHeight="1">
      <c r="A36" s="244" t="s">
        <v>299</v>
      </c>
      <c r="B36" s="245"/>
      <c r="C36" s="245"/>
      <c r="D36" s="245"/>
      <c r="E36" s="90"/>
      <c r="F36" s="139" t="s">
        <v>300</v>
      </c>
      <c r="G36" s="91">
        <f>IF(E36&gt;0,+E36*0.2,0)</f>
        <v>0</v>
      </c>
      <c r="H36" s="162"/>
    </row>
    <row r="37" spans="1:8" ht="27.75" customHeight="1">
      <c r="A37" s="244" t="s">
        <v>310</v>
      </c>
      <c r="B37" s="245"/>
      <c r="C37" s="245"/>
      <c r="D37" s="245"/>
      <c r="E37" s="90"/>
      <c r="F37" s="39" t="s">
        <v>100</v>
      </c>
      <c r="G37" s="91">
        <f>+E37*0.05</f>
        <v>0</v>
      </c>
      <c r="H37" s="125" t="str">
        <f>+J5&amp;"                  c  "</f>
        <v>€                  c  </v>
      </c>
    </row>
    <row r="38" spans="1:8" ht="24.75" customHeight="1">
      <c r="A38" s="258" t="str">
        <f>+"ΟΛΙΚΟ ΠΟΣΟ ΦΟΡΟΥ  "&amp;J5</f>
        <v>ΟΛΙΚΟ ΠΟΣΟ ΦΟΡΟΥ  €</v>
      </c>
      <c r="B38" s="259"/>
      <c r="C38" s="259"/>
      <c r="D38" s="259"/>
      <c r="E38" s="259"/>
      <c r="F38" s="259"/>
      <c r="G38" s="259"/>
      <c r="H38" s="38">
        <f>IF(F5=0,"επιλέξτε έτος",SUM(G35:G37))</f>
        <v>0</v>
      </c>
    </row>
    <row r="39" spans="1:8" ht="24.75" customHeight="1">
      <c r="A39" s="242" t="s">
        <v>101</v>
      </c>
      <c r="B39" s="243"/>
      <c r="C39" s="243"/>
      <c r="D39" s="243"/>
      <c r="E39" s="243"/>
      <c r="F39" s="243"/>
      <c r="G39" s="163"/>
      <c r="H39" s="141"/>
    </row>
    <row r="40" spans="1:8" ht="30.75" customHeight="1">
      <c r="A40" s="244" t="s">
        <v>123</v>
      </c>
      <c r="B40" s="245"/>
      <c r="C40" s="245"/>
      <c r="D40" s="245"/>
      <c r="E40" s="90"/>
      <c r="F40" s="246" t="s">
        <v>311</v>
      </c>
      <c r="G40" s="247"/>
      <c r="H40" s="38">
        <f>IF(F5=0,"επιλέξτε έτος",IF(F9="ΝΑΙ",IF(H33&gt;0,+IF(E40/H33&gt;0.75,0,(H38-H39)*0.1),0),0))</f>
        <v>0</v>
      </c>
    </row>
    <row r="41" spans="1:8" ht="37.5" customHeight="1">
      <c r="A41" s="248" t="s">
        <v>357</v>
      </c>
      <c r="B41" s="249"/>
      <c r="C41" s="249"/>
      <c r="D41" s="249"/>
      <c r="E41" s="249"/>
      <c r="F41" s="249"/>
      <c r="G41" s="250"/>
      <c r="H41" s="141"/>
    </row>
    <row r="42" spans="1:8" ht="24.75" customHeight="1">
      <c r="A42" s="248" t="s">
        <v>335</v>
      </c>
      <c r="B42" s="249"/>
      <c r="C42" s="249"/>
      <c r="D42" s="249"/>
      <c r="E42" s="249"/>
      <c r="F42" s="249"/>
      <c r="G42" s="250"/>
      <c r="H42" s="141"/>
    </row>
    <row r="43" spans="1:8" ht="24.75" customHeight="1">
      <c r="A43" s="251" t="s">
        <v>102</v>
      </c>
      <c r="B43" s="252"/>
      <c r="C43" s="252"/>
      <c r="D43" s="252"/>
      <c r="E43" s="252"/>
      <c r="F43" s="252"/>
      <c r="G43" s="44"/>
      <c r="H43" s="38">
        <f>IF(F5=0,"επιλέξτε έτος",+H38-H39+H40-H42-H41)</f>
        <v>0</v>
      </c>
    </row>
    <row r="44" spans="1:8" ht="24.75" customHeight="1">
      <c r="A44" s="235" t="s">
        <v>28</v>
      </c>
      <c r="B44" s="236"/>
      <c r="C44" s="236"/>
      <c r="D44" s="236"/>
      <c r="E44" s="237"/>
      <c r="F44" s="237"/>
      <c r="G44" s="237"/>
      <c r="H44" s="47"/>
    </row>
    <row r="45" spans="1:8" ht="27" customHeight="1" thickBot="1">
      <c r="A45" s="238" t="s">
        <v>29</v>
      </c>
      <c r="B45" s="239"/>
      <c r="C45" s="239"/>
      <c r="D45" s="2"/>
      <c r="E45" s="2"/>
      <c r="F45" s="2"/>
      <c r="G45" s="4" t="s">
        <v>30</v>
      </c>
      <c r="H45" s="119">
        <f ca="1">+NOW()</f>
        <v>42936.49771134259</v>
      </c>
    </row>
    <row r="46" ht="15">
      <c r="A46" s="5" t="s">
        <v>358</v>
      </c>
    </row>
    <row r="47" spans="1:8" ht="15" customHeight="1">
      <c r="A47" s="240" t="s">
        <v>31</v>
      </c>
      <c r="B47" s="241"/>
      <c r="C47" s="241"/>
      <c r="D47" s="241"/>
      <c r="E47" s="241"/>
      <c r="F47" s="241"/>
      <c r="G47" s="241"/>
      <c r="H47" s="241"/>
    </row>
    <row r="48" spans="1:8" ht="21" customHeight="1">
      <c r="A48" s="231" t="s">
        <v>32</v>
      </c>
      <c r="B48" s="232"/>
      <c r="C48" s="232"/>
      <c r="D48" s="232"/>
      <c r="E48" s="232"/>
      <c r="F48" s="232"/>
      <c r="G48" s="232"/>
      <c r="H48" s="232"/>
    </row>
    <row r="49" spans="1:8" ht="20.25" customHeight="1">
      <c r="A49" s="231" t="s">
        <v>33</v>
      </c>
      <c r="B49" s="232"/>
      <c r="C49" s="232"/>
      <c r="D49" s="232"/>
      <c r="E49" s="232"/>
      <c r="F49" s="232"/>
      <c r="G49" s="232"/>
      <c r="H49" s="232"/>
    </row>
    <row r="50" spans="1:8" ht="20.25" customHeight="1">
      <c r="A50" s="231" t="s">
        <v>34</v>
      </c>
      <c r="B50" s="232"/>
      <c r="C50" s="232"/>
      <c r="D50" s="232"/>
      <c r="E50" s="232"/>
      <c r="F50" s="232"/>
      <c r="G50" s="232"/>
      <c r="H50" s="232"/>
    </row>
    <row r="51" spans="1:8" ht="15" customHeight="1">
      <c r="A51" s="233" t="s">
        <v>35</v>
      </c>
      <c r="B51" s="234"/>
      <c r="C51" s="234"/>
      <c r="D51" s="234"/>
      <c r="E51" s="234"/>
      <c r="F51" s="234"/>
      <c r="G51" s="234"/>
      <c r="H51" s="234"/>
    </row>
    <row r="52" spans="1:8" ht="47.25" customHeight="1">
      <c r="A52" s="219" t="s">
        <v>360</v>
      </c>
      <c r="B52" s="220"/>
      <c r="C52" s="220"/>
      <c r="D52" s="220"/>
      <c r="E52" s="220"/>
      <c r="F52" s="220"/>
      <c r="G52" s="220"/>
      <c r="H52" s="220"/>
    </row>
    <row r="53" spans="1:8" ht="35.25" customHeight="1">
      <c r="A53" s="219" t="s">
        <v>361</v>
      </c>
      <c r="B53" s="220"/>
      <c r="C53" s="220"/>
      <c r="D53" s="220"/>
      <c r="E53" s="220"/>
      <c r="F53" s="220"/>
      <c r="G53" s="220"/>
      <c r="H53" s="220"/>
    </row>
    <row r="54" spans="1:8" ht="36" customHeight="1">
      <c r="A54" s="219" t="s">
        <v>362</v>
      </c>
      <c r="B54" s="220"/>
      <c r="C54" s="220"/>
      <c r="D54" s="220"/>
      <c r="E54" s="220"/>
      <c r="F54" s="220"/>
      <c r="G54" s="220"/>
      <c r="H54" s="220"/>
    </row>
    <row r="55" spans="1:8" ht="15">
      <c r="A55" s="219" t="s">
        <v>304</v>
      </c>
      <c r="B55" s="220"/>
      <c r="C55" s="220"/>
      <c r="D55" s="220"/>
      <c r="E55" s="220"/>
      <c r="F55" s="220"/>
      <c r="G55" s="220"/>
      <c r="H55" s="220"/>
    </row>
    <row r="56" spans="1:8" ht="15.75" customHeight="1" thickBot="1">
      <c r="A56" s="227">
        <v>2007</v>
      </c>
      <c r="B56" s="228"/>
      <c r="C56" s="228"/>
      <c r="D56" s="228"/>
      <c r="E56" s="228"/>
      <c r="F56" s="46"/>
      <c r="G56" s="46"/>
      <c r="H56" s="46"/>
    </row>
    <row r="57" spans="1:10" ht="26.25" thickBot="1">
      <c r="A57" s="229" t="s">
        <v>262</v>
      </c>
      <c r="B57" s="230"/>
      <c r="C57" s="30" t="s">
        <v>85</v>
      </c>
      <c r="D57" s="30" t="s">
        <v>109</v>
      </c>
      <c r="E57" s="30" t="s">
        <v>110</v>
      </c>
      <c r="F57" s="6"/>
      <c r="G57" s="6"/>
      <c r="H57" s="6"/>
      <c r="J57" s="124">
        <f>+H33</f>
        <v>0</v>
      </c>
    </row>
    <row r="58" spans="1:10" ht="15.75" thickBot="1">
      <c r="A58" s="84">
        <v>0</v>
      </c>
      <c r="B58" s="84">
        <v>10750</v>
      </c>
      <c r="C58" s="40">
        <v>0</v>
      </c>
      <c r="D58" s="126">
        <v>0</v>
      </c>
      <c r="E58" s="126">
        <v>0</v>
      </c>
      <c r="F58" s="6"/>
      <c r="G58" s="6"/>
      <c r="H58" s="6"/>
      <c r="J58" s="91">
        <f>+IF(J57&gt;B60,((J57-B60)*C61)+E60,IF(J57&gt;B59,((J57-B59)*C60)+E59,IF(J57&gt;B58,((J57-B58)*C59)+E58,0)))</f>
        <v>0</v>
      </c>
    </row>
    <row r="59" spans="1:8" ht="15.75" thickBot="1">
      <c r="A59" s="84">
        <f>+B58+1</f>
        <v>10751</v>
      </c>
      <c r="B59" s="84">
        <v>15750</v>
      </c>
      <c r="C59" s="40">
        <v>0.2</v>
      </c>
      <c r="D59" s="126">
        <f>(+B59-B58)*C59</f>
        <v>1000</v>
      </c>
      <c r="E59" s="126">
        <f>+E58+D59</f>
        <v>1000</v>
      </c>
      <c r="F59" s="6"/>
      <c r="G59" s="6"/>
      <c r="H59" s="6"/>
    </row>
    <row r="60" spans="1:8" ht="15.75" thickBot="1">
      <c r="A60" s="84">
        <f>+B59+1</f>
        <v>15751</v>
      </c>
      <c r="B60" s="84">
        <v>20600</v>
      </c>
      <c r="C60" s="40">
        <v>0.25</v>
      </c>
      <c r="D60" s="126">
        <f>(+B60-B59)*C60</f>
        <v>1212.5</v>
      </c>
      <c r="E60" s="126">
        <f>+E59+D60</f>
        <v>2212.5</v>
      </c>
      <c r="F60" s="6"/>
      <c r="G60" s="6"/>
      <c r="H60" s="6"/>
    </row>
    <row r="61" spans="1:8" ht="15.75" thickBot="1">
      <c r="A61" s="84">
        <f>+B60+1</f>
        <v>20601</v>
      </c>
      <c r="B61" s="84" t="s">
        <v>54</v>
      </c>
      <c r="C61" s="40">
        <v>0.3</v>
      </c>
      <c r="D61" s="126"/>
      <c r="E61" s="126"/>
      <c r="F61" s="6"/>
      <c r="G61" s="6"/>
      <c r="H61" s="6"/>
    </row>
    <row r="62" spans="1:8" ht="15.75" customHeight="1" thickBot="1">
      <c r="A62" s="227" t="s">
        <v>261</v>
      </c>
      <c r="B62" s="228"/>
      <c r="C62" s="228"/>
      <c r="D62" s="228"/>
      <c r="E62" s="228"/>
      <c r="F62" s="46"/>
      <c r="G62" s="46"/>
      <c r="H62" s="46"/>
    </row>
    <row r="63" spans="1:10" ht="26.25" thickBot="1">
      <c r="A63" s="229" t="s">
        <v>263</v>
      </c>
      <c r="B63" s="230"/>
      <c r="C63" s="30" t="s">
        <v>85</v>
      </c>
      <c r="D63" s="30" t="s">
        <v>109</v>
      </c>
      <c r="E63" s="30" t="s">
        <v>110</v>
      </c>
      <c r="F63" s="6"/>
      <c r="G63" s="6"/>
      <c r="H63" s="6"/>
      <c r="J63" s="124">
        <f>+H33</f>
        <v>0</v>
      </c>
    </row>
    <row r="64" spans="1:10" ht="15.75" thickBot="1">
      <c r="A64" s="84">
        <v>0</v>
      </c>
      <c r="B64" s="84">
        <v>19500</v>
      </c>
      <c r="C64" s="40">
        <v>0</v>
      </c>
      <c r="D64" s="126">
        <v>0</v>
      </c>
      <c r="E64" s="126">
        <v>0</v>
      </c>
      <c r="F64" s="6"/>
      <c r="G64" s="6"/>
      <c r="H64" s="6"/>
      <c r="J64" s="91">
        <f>+IF(J63&gt;B66,((J63-B66)*C67)+E66,IF(J63&gt;B65,((J63-B65)*C66)+E65,IF(J63&gt;B64,((J63-B64)*C65)+E64,0)))</f>
        <v>0</v>
      </c>
    </row>
    <row r="65" spans="1:8" ht="15.75" thickBot="1">
      <c r="A65" s="84">
        <f>+B64+1</f>
        <v>19501</v>
      </c>
      <c r="B65" s="84">
        <v>28000</v>
      </c>
      <c r="C65" s="40">
        <v>0.2</v>
      </c>
      <c r="D65" s="126">
        <f>(+B65-B64)*C65</f>
        <v>1700</v>
      </c>
      <c r="E65" s="126">
        <f>+E64+D65</f>
        <v>1700</v>
      </c>
      <c r="F65" s="6"/>
      <c r="G65" s="6"/>
      <c r="H65" s="6"/>
    </row>
    <row r="66" spans="1:8" ht="15.75" thickBot="1">
      <c r="A66" s="84">
        <f>+B65+1</f>
        <v>28001</v>
      </c>
      <c r="B66" s="84">
        <v>36300</v>
      </c>
      <c r="C66" s="40">
        <v>0.25</v>
      </c>
      <c r="D66" s="126">
        <f>(+B66-B65)*C66</f>
        <v>2075</v>
      </c>
      <c r="E66" s="126">
        <f>+E65+D66</f>
        <v>3775</v>
      </c>
      <c r="F66" s="6"/>
      <c r="G66" s="6"/>
      <c r="H66" s="6"/>
    </row>
    <row r="67" spans="1:8" ht="15.75" thickBot="1">
      <c r="A67" s="84">
        <f>+B66+1</f>
        <v>36301</v>
      </c>
      <c r="B67" s="84" t="s">
        <v>54</v>
      </c>
      <c r="C67" s="40">
        <v>0.3</v>
      </c>
      <c r="D67" s="126"/>
      <c r="E67" s="126"/>
      <c r="F67" s="6"/>
      <c r="G67" s="6"/>
      <c r="H67" s="6"/>
    </row>
    <row r="68" spans="1:8" ht="15.75" customHeight="1" thickBot="1">
      <c r="A68" s="227" t="s">
        <v>359</v>
      </c>
      <c r="B68" s="228"/>
      <c r="C68" s="228"/>
      <c r="D68" s="228"/>
      <c r="E68" s="228"/>
      <c r="F68" s="46"/>
      <c r="G68" s="46"/>
      <c r="H68" s="46"/>
    </row>
    <row r="69" spans="1:10" ht="26.25" thickBot="1">
      <c r="A69" s="229" t="s">
        <v>263</v>
      </c>
      <c r="B69" s="230"/>
      <c r="C69" s="30" t="s">
        <v>85</v>
      </c>
      <c r="D69" s="30" t="s">
        <v>109</v>
      </c>
      <c r="E69" s="30" t="s">
        <v>110</v>
      </c>
      <c r="F69" s="6"/>
      <c r="G69" s="6"/>
      <c r="H69" s="6"/>
      <c r="J69" s="124">
        <f>+H33</f>
        <v>0</v>
      </c>
    </row>
    <row r="70" spans="1:10" ht="15.75" thickBot="1">
      <c r="A70" s="84">
        <v>0</v>
      </c>
      <c r="B70" s="84">
        <v>19500</v>
      </c>
      <c r="C70" s="40">
        <v>0</v>
      </c>
      <c r="D70" s="126">
        <v>0</v>
      </c>
      <c r="E70" s="126">
        <v>0</v>
      </c>
      <c r="F70" s="6"/>
      <c r="G70" s="6"/>
      <c r="H70" s="6"/>
      <c r="J70" s="91">
        <f>+IF(J69&gt;B73,((J69-B73)*C74)+E73,IF(J69&gt;B72,((J69-B72)*C73)+E72,IF(J69&gt;B71,((J69-B71)*C72)+E71,IF(J69&gt;B70,(J69-B70)*C71,0))))</f>
        <v>0</v>
      </c>
    </row>
    <row r="71" spans="1:8" ht="15.75" thickBot="1">
      <c r="A71" s="84">
        <f>+B70+1</f>
        <v>19501</v>
      </c>
      <c r="B71" s="84">
        <v>28000</v>
      </c>
      <c r="C71" s="40">
        <v>0.2</v>
      </c>
      <c r="D71" s="126">
        <f>(+B71-B70)*C71</f>
        <v>1700</v>
      </c>
      <c r="E71" s="126">
        <f>+E70+D71</f>
        <v>1700</v>
      </c>
      <c r="F71" s="6"/>
      <c r="G71" s="6"/>
      <c r="H71" s="6"/>
    </row>
    <row r="72" spans="1:8" ht="15.75" thickBot="1">
      <c r="A72" s="84">
        <f>+B71+1</f>
        <v>28001</v>
      </c>
      <c r="B72" s="84">
        <v>36300</v>
      </c>
      <c r="C72" s="40">
        <v>0.25</v>
      </c>
      <c r="D72" s="126">
        <f>(+B72-B71)*C72</f>
        <v>2075</v>
      </c>
      <c r="E72" s="126">
        <f>+E71+D72</f>
        <v>3775</v>
      </c>
      <c r="F72" s="6"/>
      <c r="G72" s="6"/>
      <c r="H72" s="6"/>
    </row>
    <row r="73" spans="1:8" ht="15.75" thickBot="1">
      <c r="A73" s="84">
        <f>+B72+1</f>
        <v>36301</v>
      </c>
      <c r="B73" s="84">
        <v>60000</v>
      </c>
      <c r="C73" s="40">
        <v>0.3</v>
      </c>
      <c r="D73" s="126">
        <f>(+B73-B72)*C73</f>
        <v>7110</v>
      </c>
      <c r="E73" s="126">
        <f>+E72+D73</f>
        <v>10885</v>
      </c>
      <c r="F73" s="6"/>
      <c r="G73" s="6"/>
      <c r="H73" s="6"/>
    </row>
    <row r="74" spans="1:8" ht="15.75" thickBot="1">
      <c r="A74" s="84">
        <f>+B73+1</f>
        <v>60001</v>
      </c>
      <c r="B74" s="84" t="s">
        <v>54</v>
      </c>
      <c r="C74" s="40">
        <v>0.35</v>
      </c>
      <c r="D74" s="126"/>
      <c r="E74" s="126"/>
      <c r="F74" s="6"/>
      <c r="G74" s="6"/>
      <c r="H74" s="6"/>
    </row>
    <row r="75" spans="1:8" ht="99" customHeight="1">
      <c r="A75" s="219" t="s">
        <v>363</v>
      </c>
      <c r="B75" s="220"/>
      <c r="C75" s="220"/>
      <c r="D75" s="220"/>
      <c r="E75" s="220"/>
      <c r="F75" s="220"/>
      <c r="G75" s="220"/>
      <c r="H75" s="220"/>
    </row>
    <row r="76" spans="1:8" ht="44.25" customHeight="1">
      <c r="A76" s="219" t="s">
        <v>364</v>
      </c>
      <c r="B76" s="220"/>
      <c r="C76" s="220"/>
      <c r="D76" s="220"/>
      <c r="E76" s="220"/>
      <c r="F76" s="220"/>
      <c r="G76" s="220"/>
      <c r="H76" s="220"/>
    </row>
    <row r="77" spans="1:8" ht="15">
      <c r="A77" s="219" t="s">
        <v>307</v>
      </c>
      <c r="B77" s="220"/>
      <c r="C77" s="220"/>
      <c r="D77" s="220"/>
      <c r="E77" s="220"/>
      <c r="F77" s="220"/>
      <c r="G77" s="220"/>
      <c r="H77" s="220"/>
    </row>
    <row r="78" ht="15" hidden="1">
      <c r="A78" s="5"/>
    </row>
    <row r="79" ht="15" hidden="1"/>
    <row r="80" ht="15" hidden="1">
      <c r="B80" s="21">
        <f ca="1">+NOW()</f>
        <v>42936.49771157408</v>
      </c>
    </row>
    <row r="81" ht="15" hidden="1">
      <c r="B81" s="6" t="s">
        <v>86</v>
      </c>
    </row>
    <row r="82" ht="15" hidden="1">
      <c r="B82" s="6" t="s">
        <v>87</v>
      </c>
    </row>
    <row r="83" ht="15"/>
    <row r="84" ht="15"/>
    <row r="85" ht="15"/>
    <row r="86" ht="15"/>
  </sheetData>
  <sheetProtection password="8C33" sheet="1"/>
  <mergeCells count="72">
    <mergeCell ref="C1:E1"/>
    <mergeCell ref="F1:H1"/>
    <mergeCell ref="A2:H2"/>
    <mergeCell ref="A4:H4"/>
    <mergeCell ref="A5:E5"/>
    <mergeCell ref="F5:G5"/>
    <mergeCell ref="A6:H6"/>
    <mergeCell ref="A7:G7"/>
    <mergeCell ref="A8:C8"/>
    <mergeCell ref="D8:H8"/>
    <mergeCell ref="A9:E9"/>
    <mergeCell ref="F9:H9"/>
    <mergeCell ref="A10:F10"/>
    <mergeCell ref="G10:G11"/>
    <mergeCell ref="H10:H11"/>
    <mergeCell ref="A11:F11"/>
    <mergeCell ref="A12:F12"/>
    <mergeCell ref="A13:F13"/>
    <mergeCell ref="A14:F14"/>
    <mergeCell ref="G14:G15"/>
    <mergeCell ref="H14:H15"/>
    <mergeCell ref="A15:F15"/>
    <mergeCell ref="A17:F17"/>
    <mergeCell ref="A18:F18"/>
    <mergeCell ref="A19:F19"/>
    <mergeCell ref="A20:F20"/>
    <mergeCell ref="A21:F21"/>
    <mergeCell ref="A22:F22"/>
    <mergeCell ref="A23:F23"/>
    <mergeCell ref="A24:F24"/>
    <mergeCell ref="A25:F25"/>
    <mergeCell ref="A26:F26"/>
    <mergeCell ref="A27:G27"/>
    <mergeCell ref="A28:F28"/>
    <mergeCell ref="A31:F31"/>
    <mergeCell ref="A32:F32"/>
    <mergeCell ref="A33:F33"/>
    <mergeCell ref="A34:F34"/>
    <mergeCell ref="A35:F35"/>
    <mergeCell ref="A36:D36"/>
    <mergeCell ref="A37:D37"/>
    <mergeCell ref="A38:G38"/>
    <mergeCell ref="A39:F39"/>
    <mergeCell ref="A40:D40"/>
    <mergeCell ref="F40:G40"/>
    <mergeCell ref="A41:G41"/>
    <mergeCell ref="A42:G42"/>
    <mergeCell ref="A43:F43"/>
    <mergeCell ref="A44:D44"/>
    <mergeCell ref="E44:G44"/>
    <mergeCell ref="A45:C45"/>
    <mergeCell ref="A47:H47"/>
    <mergeCell ref="A48:H48"/>
    <mergeCell ref="A49:H49"/>
    <mergeCell ref="A68:E68"/>
    <mergeCell ref="A69:B69"/>
    <mergeCell ref="A50:H50"/>
    <mergeCell ref="A51:H51"/>
    <mergeCell ref="A52:H52"/>
    <mergeCell ref="A53:H53"/>
    <mergeCell ref="A54:H54"/>
    <mergeCell ref="A55:H55"/>
    <mergeCell ref="A75:H75"/>
    <mergeCell ref="A76:H76"/>
    <mergeCell ref="A77:H77"/>
    <mergeCell ref="A16:F16"/>
    <mergeCell ref="A30:F30"/>
    <mergeCell ref="A29:F29"/>
    <mergeCell ref="A56:E56"/>
    <mergeCell ref="A57:B57"/>
    <mergeCell ref="A62:E62"/>
    <mergeCell ref="A63:B63"/>
  </mergeCells>
  <conditionalFormatting sqref="H7">
    <cfRule type="expression" priority="5" dxfId="4" stopIfTrue="1">
      <formula>LEN(TRIM(H7))=0</formula>
    </cfRule>
    <cfRule type="expression" priority="6" dxfId="0">
      <formula>TICCheck($H$7)=FALSE</formula>
    </cfRule>
  </conditionalFormatting>
  <conditionalFormatting sqref="D8">
    <cfRule type="expression" priority="7" dxfId="4">
      <formula>AND(LEN(D8)=0,LEN(H7)&gt;0)</formula>
    </cfRule>
  </conditionalFormatting>
  <conditionalFormatting sqref="E44">
    <cfRule type="expression" priority="8" dxfId="0">
      <formula>AND($H$43&gt;0,LEN('(Έντυπο Τ.Φ.158) 2016'!#REF!)=0)</formula>
    </cfRule>
  </conditionalFormatting>
  <conditionalFormatting sqref="F9">
    <cfRule type="expression" priority="4" dxfId="4" stopIfTrue="1">
      <formula>AND(LEN(F9)=0,LEN(H7)&gt;0)</formula>
    </cfRule>
  </conditionalFormatting>
  <conditionalFormatting sqref="F5:G5">
    <cfRule type="expression" priority="3" dxfId="4" stopIfTrue="1">
      <formula>LEN(F5)=0</formula>
    </cfRule>
  </conditionalFormatting>
  <conditionalFormatting sqref="E40">
    <cfRule type="expression" priority="2" dxfId="4" stopIfTrue="1">
      <formula>AND(F9="ΝΑΙ",LEN(E40)=0)</formula>
    </cfRule>
  </conditionalFormatting>
  <conditionalFormatting sqref="G9">
    <cfRule type="expression" priority="9" dxfId="4" stopIfTrue="1">
      <formula>AND(LEN(G9)=0,LEN(J7)&gt;0)</formula>
    </cfRule>
  </conditionalFormatting>
  <conditionalFormatting sqref="H9">
    <cfRule type="expression" priority="10" dxfId="4" stopIfTrue="1">
      <formula>AND(LEN(H9)=0,LEN(I7)&gt;0)</formula>
    </cfRule>
  </conditionalFormatting>
  <conditionalFormatting sqref="E36:E37">
    <cfRule type="expression" priority="1" dxfId="0" stopIfTrue="1">
      <formula>AND($E$36+$E$37=0,$G$14&gt;19500)</formula>
    </cfRule>
  </conditionalFormatting>
  <dataValidations count="3">
    <dataValidation type="list" allowBlank="1" showInputMessage="1" showErrorMessage="1" sqref="F9:H9">
      <formula1>"ΝΑΙ,ΟΧΙ"</formula1>
    </dataValidation>
    <dataValidation type="list" allowBlank="1" showInputMessage="1" showErrorMessage="1" sqref="E44">
      <formula1>$B$81:$B$82</formula1>
    </dataValidation>
    <dataValidation type="list" allowBlank="1" showInputMessage="1" showErrorMessage="1" sqref="F5:G5">
      <formula1>"2016"</formula1>
    </dataValidation>
  </dataValidations>
  <printOptions/>
  <pageMargins left="0.25" right="0.25" top="0.75" bottom="0.75" header="0.3" footer="0.3"/>
  <pageSetup horizontalDpi="600" verticalDpi="600" orientation="portrait" paperSize="9" scale="70" r:id="rId1"/>
  <rowBreaks count="1" manualBreakCount="1">
    <brk id="46" max="255" man="1"/>
  </rowBreaks>
</worksheet>
</file>

<file path=xl/worksheets/sheet3.xml><?xml version="1.0" encoding="utf-8"?>
<worksheet xmlns="http://schemas.openxmlformats.org/spreadsheetml/2006/main" xmlns:r="http://schemas.openxmlformats.org/officeDocument/2006/relationships">
  <sheetPr codeName="Sheet8"/>
  <dimension ref="A1:J79"/>
  <sheetViews>
    <sheetView zoomScale="85" zoomScaleNormal="85" zoomScaleSheetLayoutView="85" workbookViewId="0" topLeftCell="A1">
      <selection activeCell="F5" sqref="F5:G5"/>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91" t="s">
        <v>253</v>
      </c>
      <c r="D1" s="291"/>
      <c r="E1" s="291"/>
      <c r="F1" s="292" t="s">
        <v>254</v>
      </c>
      <c r="G1" s="292"/>
      <c r="H1" s="292"/>
    </row>
    <row r="2" spans="1:8" ht="30.75" customHeight="1">
      <c r="A2" s="216" t="s">
        <v>318</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298">
        <v>2015</v>
      </c>
      <c r="G5" s="299"/>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341</v>
      </c>
      <c r="B11" s="277"/>
      <c r="C11" s="277"/>
      <c r="D11" s="277"/>
      <c r="E11" s="277"/>
      <c r="F11" s="277"/>
      <c r="G11" s="273"/>
      <c r="H11" s="275"/>
    </row>
    <row r="12" spans="1:8" ht="24.75" customHeight="1" thickBot="1">
      <c r="A12" s="278" t="s">
        <v>342</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326</v>
      </c>
      <c r="B15" s="222"/>
      <c r="C15" s="222"/>
      <c r="D15" s="222"/>
      <c r="E15" s="222"/>
      <c r="F15" s="222"/>
      <c r="G15" s="269"/>
      <c r="H15" s="271"/>
    </row>
    <row r="16" spans="1:8" ht="24.75" customHeight="1">
      <c r="A16" s="260" t="s">
        <v>343</v>
      </c>
      <c r="B16" s="261"/>
      <c r="C16" s="261"/>
      <c r="D16" s="261"/>
      <c r="E16" s="261"/>
      <c r="F16" s="261"/>
      <c r="G16" s="149"/>
      <c r="H16" s="151"/>
    </row>
    <row r="17" spans="1:8" ht="24.75" customHeight="1">
      <c r="A17" s="260" t="s">
        <v>344</v>
      </c>
      <c r="B17" s="261"/>
      <c r="C17" s="261"/>
      <c r="D17" s="261"/>
      <c r="E17" s="261"/>
      <c r="F17" s="261"/>
      <c r="G17" s="87"/>
      <c r="H17" s="151"/>
    </row>
    <row r="18" spans="1:8" ht="24.75" customHeight="1">
      <c r="A18" s="260" t="s">
        <v>345</v>
      </c>
      <c r="B18" s="261"/>
      <c r="C18" s="261"/>
      <c r="D18" s="261"/>
      <c r="E18" s="261"/>
      <c r="F18" s="261"/>
      <c r="G18" s="87"/>
      <c r="H18" s="151"/>
    </row>
    <row r="19" spans="1:8" ht="24.75" customHeight="1">
      <c r="A19" s="260" t="s">
        <v>270</v>
      </c>
      <c r="B19" s="261"/>
      <c r="C19" s="261"/>
      <c r="D19" s="261"/>
      <c r="E19" s="261"/>
      <c r="F19" s="261"/>
      <c r="G19" s="87"/>
      <c r="H19" s="151"/>
    </row>
    <row r="20" spans="1:8" ht="24.75" customHeight="1">
      <c r="A20" s="260" t="s">
        <v>320</v>
      </c>
      <c r="B20" s="261"/>
      <c r="C20" s="261"/>
      <c r="D20" s="261"/>
      <c r="E20" s="261"/>
      <c r="F20" s="261"/>
      <c r="G20" s="87"/>
      <c r="H20" s="151"/>
    </row>
    <row r="21" spans="1:8" ht="24.75" customHeight="1">
      <c r="A21" s="260" t="s">
        <v>280</v>
      </c>
      <c r="B21" s="261"/>
      <c r="C21" s="261"/>
      <c r="D21" s="261"/>
      <c r="E21" s="261"/>
      <c r="F21" s="261"/>
      <c r="G21" s="87"/>
      <c r="H21" s="151"/>
    </row>
    <row r="22" spans="1:8" ht="24.75" customHeight="1">
      <c r="A22" s="260" t="s">
        <v>308</v>
      </c>
      <c r="B22" s="261"/>
      <c r="C22" s="261"/>
      <c r="D22" s="261"/>
      <c r="E22" s="261"/>
      <c r="F22" s="261"/>
      <c r="G22" s="87"/>
      <c r="H22" s="151"/>
    </row>
    <row r="23" spans="1:8" ht="24.75" customHeight="1">
      <c r="A23" s="260" t="s">
        <v>271</v>
      </c>
      <c r="B23" s="261"/>
      <c r="C23" s="261"/>
      <c r="D23" s="261"/>
      <c r="E23" s="261"/>
      <c r="F23" s="261"/>
      <c r="G23" s="87"/>
      <c r="H23" s="151"/>
    </row>
    <row r="24" spans="1:8" ht="24.75" customHeight="1">
      <c r="A24" s="260" t="s">
        <v>298</v>
      </c>
      <c r="B24" s="261"/>
      <c r="C24" s="261"/>
      <c r="D24" s="261"/>
      <c r="E24" s="261"/>
      <c r="F24" s="261"/>
      <c r="G24" s="87"/>
      <c r="H24" s="151"/>
    </row>
    <row r="25" spans="1:8" ht="40.5" customHeight="1" thickBot="1">
      <c r="A25" s="260" t="s">
        <v>346</v>
      </c>
      <c r="B25" s="261"/>
      <c r="C25" s="261"/>
      <c r="D25" s="261"/>
      <c r="E25" s="261"/>
      <c r="F25" s="261"/>
      <c r="G25" s="87"/>
      <c r="H25" s="151"/>
    </row>
    <row r="26" spans="1:8" ht="24.75" customHeight="1" thickBot="1" thickTop="1">
      <c r="A26" s="262" t="s">
        <v>98</v>
      </c>
      <c r="B26" s="263"/>
      <c r="C26" s="263"/>
      <c r="D26" s="263"/>
      <c r="E26" s="263"/>
      <c r="F26" s="263"/>
      <c r="G26" s="263"/>
      <c r="H26" s="86">
        <f>SUM(G14:G25)</f>
        <v>0</v>
      </c>
    </row>
    <row r="27" spans="1:8" ht="24.75" customHeight="1" thickTop="1">
      <c r="A27" s="264" t="s">
        <v>115</v>
      </c>
      <c r="B27" s="265"/>
      <c r="C27" s="265"/>
      <c r="D27" s="265"/>
      <c r="E27" s="265"/>
      <c r="F27" s="265"/>
      <c r="G27" s="43"/>
      <c r="H27" s="88">
        <f>+H13-H26</f>
        <v>0</v>
      </c>
    </row>
    <row r="28" spans="1:8" ht="26.25" customHeight="1">
      <c r="A28" s="302" t="s">
        <v>347</v>
      </c>
      <c r="B28" s="303"/>
      <c r="C28" s="303"/>
      <c r="D28" s="303"/>
      <c r="E28" s="303"/>
      <c r="F28" s="303"/>
      <c r="G28" s="90"/>
      <c r="H28" s="151"/>
    </row>
    <row r="29" spans="1:8" ht="21" customHeight="1" thickBot="1">
      <c r="A29" s="300" t="s">
        <v>275</v>
      </c>
      <c r="B29" s="301"/>
      <c r="C29" s="301"/>
      <c r="D29" s="301"/>
      <c r="E29" s="301"/>
      <c r="F29" s="301"/>
      <c r="G29" s="143">
        <f>IF(G28&gt;0,IF(G28/H27&gt;0.166666666666667,G28-ROUND(H27/6,0),0),0)</f>
        <v>0</v>
      </c>
      <c r="H29" s="142">
        <f>+G28-G29</f>
        <v>0</v>
      </c>
    </row>
    <row r="30" spans="1:8" ht="24.75" customHeight="1" thickBot="1" thickTop="1">
      <c r="A30" s="251" t="s">
        <v>117</v>
      </c>
      <c r="B30" s="252"/>
      <c r="C30" s="252"/>
      <c r="D30" s="252"/>
      <c r="E30" s="252"/>
      <c r="F30" s="252"/>
      <c r="G30" s="44" t="str">
        <f>+J5</f>
        <v>€</v>
      </c>
      <c r="H30" s="89">
        <f>+H27-G28+G29</f>
        <v>0</v>
      </c>
    </row>
    <row r="31" spans="1:8" ht="15.75" thickTop="1">
      <c r="A31" s="253" t="s">
        <v>99</v>
      </c>
      <c r="B31" s="254"/>
      <c r="C31" s="254"/>
      <c r="D31" s="254"/>
      <c r="E31" s="254"/>
      <c r="F31" s="254"/>
      <c r="G31" s="153" t="str">
        <f>+J5&amp;"                  c  "</f>
        <v>€                  c  </v>
      </c>
      <c r="H31" s="150"/>
    </row>
    <row r="32" spans="1:8" ht="24.75" customHeight="1">
      <c r="A32" s="255" t="s">
        <v>309</v>
      </c>
      <c r="B32" s="256"/>
      <c r="C32" s="256"/>
      <c r="D32" s="256"/>
      <c r="E32" s="257"/>
      <c r="F32" s="256"/>
      <c r="G32" s="91">
        <f>IF(F5=0,"επιλέξτε έτος",+IF(F5=2007,J55,IF(F5&lt;2011,J61,J67)))</f>
        <v>0</v>
      </c>
      <c r="H32" s="151"/>
    </row>
    <row r="33" spans="1:8" ht="24.75" customHeight="1">
      <c r="A33" s="244" t="s">
        <v>299</v>
      </c>
      <c r="B33" s="245"/>
      <c r="C33" s="245"/>
      <c r="D33" s="245"/>
      <c r="E33" s="90"/>
      <c r="F33" s="139" t="s">
        <v>300</v>
      </c>
      <c r="G33" s="91">
        <f>IF(E33&gt;0,+E33*0.2,0)</f>
        <v>0</v>
      </c>
      <c r="H33" s="151"/>
    </row>
    <row r="34" spans="1:8" ht="27.75" customHeight="1">
      <c r="A34" s="244" t="s">
        <v>310</v>
      </c>
      <c r="B34" s="245"/>
      <c r="C34" s="245"/>
      <c r="D34" s="245"/>
      <c r="E34" s="90"/>
      <c r="F34" s="39" t="s">
        <v>100</v>
      </c>
      <c r="G34" s="91">
        <f>+E34*0.05</f>
        <v>0</v>
      </c>
      <c r="H34" s="125" t="str">
        <f>+J5&amp;"                  c  "</f>
        <v>€                  c  </v>
      </c>
    </row>
    <row r="35" spans="1:8" ht="24.75" customHeight="1">
      <c r="A35" s="258" t="str">
        <f>+"ΟΛΙΚΟ ΠΟΣΟ ΦΟΡΟΥ  "&amp;J5</f>
        <v>ΟΛΙΚΟ ΠΟΣΟ ΦΟΡΟΥ  €</v>
      </c>
      <c r="B35" s="259"/>
      <c r="C35" s="259"/>
      <c r="D35" s="259"/>
      <c r="E35" s="259"/>
      <c r="F35" s="259"/>
      <c r="G35" s="259"/>
      <c r="H35" s="38">
        <f>IF(F5=0,"επιλέξτε έτος",SUM(G32:G34))</f>
        <v>0</v>
      </c>
    </row>
    <row r="36" spans="1:8" ht="24.75" customHeight="1">
      <c r="A36" s="242" t="s">
        <v>101</v>
      </c>
      <c r="B36" s="243"/>
      <c r="C36" s="243"/>
      <c r="D36" s="243"/>
      <c r="E36" s="243"/>
      <c r="F36" s="243"/>
      <c r="G36" s="152"/>
      <c r="H36" s="141"/>
    </row>
    <row r="37" spans="1:8" ht="30.75" customHeight="1">
      <c r="A37" s="244" t="s">
        <v>123</v>
      </c>
      <c r="B37" s="245"/>
      <c r="C37" s="245"/>
      <c r="D37" s="245"/>
      <c r="E37" s="90"/>
      <c r="F37" s="246" t="s">
        <v>311</v>
      </c>
      <c r="G37" s="247"/>
      <c r="H37" s="38">
        <f>IF(F5=0,"επιλέξτε έτος",IF(F9="ΝΑΙ",IF(H30&gt;0,+IF(E37/H30&gt;0.75,0,(H35-H36)*0.1),0),0))</f>
        <v>0</v>
      </c>
    </row>
    <row r="38" spans="1:8" ht="24.75" customHeight="1">
      <c r="A38" s="248" t="s">
        <v>334</v>
      </c>
      <c r="B38" s="249"/>
      <c r="C38" s="249"/>
      <c r="D38" s="249"/>
      <c r="E38" s="249"/>
      <c r="F38" s="249"/>
      <c r="G38" s="250"/>
      <c r="H38" s="141"/>
    </row>
    <row r="39" spans="1:8" ht="24.75" customHeight="1">
      <c r="A39" s="248" t="s">
        <v>335</v>
      </c>
      <c r="B39" s="249"/>
      <c r="C39" s="249"/>
      <c r="D39" s="249"/>
      <c r="E39" s="249"/>
      <c r="F39" s="249"/>
      <c r="G39" s="250"/>
      <c r="H39" s="141"/>
    </row>
    <row r="40" spans="1:8" ht="24.75" customHeight="1">
      <c r="A40" s="251" t="s">
        <v>102</v>
      </c>
      <c r="B40" s="252"/>
      <c r="C40" s="252"/>
      <c r="D40" s="252"/>
      <c r="E40" s="252"/>
      <c r="F40" s="252"/>
      <c r="G40" s="44"/>
      <c r="H40" s="38">
        <f>IF(F5=0,"επιλέξτε έτος",+H35-H36+H37-H39-H38)</f>
        <v>0</v>
      </c>
    </row>
    <row r="41" spans="1:8" ht="24.75" customHeight="1">
      <c r="A41" s="235" t="s">
        <v>28</v>
      </c>
      <c r="B41" s="236"/>
      <c r="C41" s="236"/>
      <c r="D41" s="236"/>
      <c r="E41" s="237"/>
      <c r="F41" s="237"/>
      <c r="G41" s="237"/>
      <c r="H41" s="47"/>
    </row>
    <row r="42" spans="1:8" ht="27" customHeight="1" thickBot="1">
      <c r="A42" s="238" t="s">
        <v>29</v>
      </c>
      <c r="B42" s="239"/>
      <c r="C42" s="239"/>
      <c r="D42" s="2"/>
      <c r="E42" s="2"/>
      <c r="F42" s="2"/>
      <c r="G42" s="4" t="s">
        <v>30</v>
      </c>
      <c r="H42" s="119">
        <f ca="1">+NOW()</f>
        <v>42936.49771157408</v>
      </c>
    </row>
    <row r="43" ht="15">
      <c r="A43" s="5" t="s">
        <v>327</v>
      </c>
    </row>
    <row r="44" spans="1:8" ht="15" customHeight="1">
      <c r="A44" s="240" t="s">
        <v>31</v>
      </c>
      <c r="B44" s="241"/>
      <c r="C44" s="241"/>
      <c r="D44" s="241"/>
      <c r="E44" s="241"/>
      <c r="F44" s="241"/>
      <c r="G44" s="241"/>
      <c r="H44" s="241"/>
    </row>
    <row r="45" spans="1:8" ht="21" customHeight="1">
      <c r="A45" s="231" t="s">
        <v>32</v>
      </c>
      <c r="B45" s="232"/>
      <c r="C45" s="232"/>
      <c r="D45" s="232"/>
      <c r="E45" s="232"/>
      <c r="F45" s="232"/>
      <c r="G45" s="232"/>
      <c r="H45" s="232"/>
    </row>
    <row r="46" spans="1:8" ht="20.25" customHeight="1">
      <c r="A46" s="231" t="s">
        <v>33</v>
      </c>
      <c r="B46" s="232"/>
      <c r="C46" s="232"/>
      <c r="D46" s="232"/>
      <c r="E46" s="232"/>
      <c r="F46" s="232"/>
      <c r="G46" s="232"/>
      <c r="H46" s="232"/>
    </row>
    <row r="47" spans="1:8" ht="20.25" customHeight="1">
      <c r="A47" s="231" t="s">
        <v>34</v>
      </c>
      <c r="B47" s="232"/>
      <c r="C47" s="232"/>
      <c r="D47" s="232"/>
      <c r="E47" s="232"/>
      <c r="F47" s="232"/>
      <c r="G47" s="232"/>
      <c r="H47" s="232"/>
    </row>
    <row r="48" spans="1:8" ht="15" customHeight="1">
      <c r="A48" s="233" t="s">
        <v>35</v>
      </c>
      <c r="B48" s="234"/>
      <c r="C48" s="234"/>
      <c r="D48" s="234"/>
      <c r="E48" s="234"/>
      <c r="F48" s="234"/>
      <c r="G48" s="234"/>
      <c r="H48" s="234"/>
    </row>
    <row r="49" spans="1:8" ht="47.25" customHeight="1">
      <c r="A49" s="219" t="s">
        <v>332</v>
      </c>
      <c r="B49" s="220"/>
      <c r="C49" s="220"/>
      <c r="D49" s="220"/>
      <c r="E49" s="220"/>
      <c r="F49" s="220"/>
      <c r="G49" s="220"/>
      <c r="H49" s="220"/>
    </row>
    <row r="50" spans="1:8" ht="35.25" customHeight="1">
      <c r="A50" s="219" t="s">
        <v>302</v>
      </c>
      <c r="B50" s="220"/>
      <c r="C50" s="220"/>
      <c r="D50" s="220"/>
      <c r="E50" s="220"/>
      <c r="F50" s="220"/>
      <c r="G50" s="220"/>
      <c r="H50" s="220"/>
    </row>
    <row r="51" spans="1:8" ht="36" customHeight="1">
      <c r="A51" s="219" t="s">
        <v>333</v>
      </c>
      <c r="B51" s="220"/>
      <c r="C51" s="220"/>
      <c r="D51" s="220"/>
      <c r="E51" s="220"/>
      <c r="F51" s="220"/>
      <c r="G51" s="220"/>
      <c r="H51" s="220"/>
    </row>
    <row r="52" spans="1:8" ht="15">
      <c r="A52" s="219" t="s">
        <v>304</v>
      </c>
      <c r="B52" s="220"/>
      <c r="C52" s="220"/>
      <c r="D52" s="220"/>
      <c r="E52" s="220"/>
      <c r="F52" s="220"/>
      <c r="G52" s="220"/>
      <c r="H52" s="220"/>
    </row>
    <row r="53" spans="1:8" ht="15.75" customHeight="1" thickBot="1">
      <c r="A53" s="227">
        <v>2007</v>
      </c>
      <c r="B53" s="228"/>
      <c r="C53" s="228"/>
      <c r="D53" s="228"/>
      <c r="E53" s="228"/>
      <c r="F53" s="46"/>
      <c r="G53" s="46"/>
      <c r="H53" s="46"/>
    </row>
    <row r="54" spans="1:10" ht="26.25" thickBot="1">
      <c r="A54" s="229" t="s">
        <v>262</v>
      </c>
      <c r="B54" s="230"/>
      <c r="C54" s="30" t="s">
        <v>85</v>
      </c>
      <c r="D54" s="30" t="s">
        <v>109</v>
      </c>
      <c r="E54" s="30" t="s">
        <v>110</v>
      </c>
      <c r="F54" s="6"/>
      <c r="G54" s="6"/>
      <c r="H54" s="6"/>
      <c r="J54" s="124">
        <f>+H30</f>
        <v>0</v>
      </c>
    </row>
    <row r="55" spans="1:10" ht="15.75" thickBot="1">
      <c r="A55" s="84">
        <v>0</v>
      </c>
      <c r="B55" s="84">
        <v>10750</v>
      </c>
      <c r="C55" s="40">
        <v>0</v>
      </c>
      <c r="D55" s="126">
        <v>0</v>
      </c>
      <c r="E55" s="126">
        <v>0</v>
      </c>
      <c r="F55" s="6"/>
      <c r="G55" s="6"/>
      <c r="H55" s="6"/>
      <c r="J55" s="91">
        <f>+IF(J54&gt;B57,((J54-B57)*C58)+E57,IF(J54&gt;B56,((J54-B56)*C57)+E56,IF(J54&gt;B55,((J54-B55)*C56)+E55,0)))</f>
        <v>0</v>
      </c>
    </row>
    <row r="56" spans="1:8" ht="15.75" thickBot="1">
      <c r="A56" s="84">
        <f>+B55+1</f>
        <v>10751</v>
      </c>
      <c r="B56" s="84">
        <v>15750</v>
      </c>
      <c r="C56" s="40">
        <v>0.2</v>
      </c>
      <c r="D56" s="126">
        <f>(+B56-B55)*C56</f>
        <v>1000</v>
      </c>
      <c r="E56" s="126">
        <f>+E55+D56</f>
        <v>1000</v>
      </c>
      <c r="F56" s="6"/>
      <c r="G56" s="6"/>
      <c r="H56" s="6"/>
    </row>
    <row r="57" spans="1:8" ht="15.75" thickBot="1">
      <c r="A57" s="84">
        <f>+B56+1</f>
        <v>15751</v>
      </c>
      <c r="B57" s="84">
        <v>20600</v>
      </c>
      <c r="C57" s="40">
        <v>0.25</v>
      </c>
      <c r="D57" s="126">
        <f>(+B57-B56)*C57</f>
        <v>1212.5</v>
      </c>
      <c r="E57" s="126">
        <f>+E56+D57</f>
        <v>2212.5</v>
      </c>
      <c r="F57" s="6"/>
      <c r="G57" s="6"/>
      <c r="H57" s="6"/>
    </row>
    <row r="58" spans="1:8" ht="15.75" thickBot="1">
      <c r="A58" s="84">
        <f>+B57+1</f>
        <v>20601</v>
      </c>
      <c r="B58" s="84" t="s">
        <v>54</v>
      </c>
      <c r="C58" s="40">
        <v>0.3</v>
      </c>
      <c r="D58" s="126"/>
      <c r="E58" s="126"/>
      <c r="F58" s="6"/>
      <c r="G58" s="6"/>
      <c r="H58" s="6"/>
    </row>
    <row r="59" spans="1:8" ht="15.75" customHeight="1" thickBot="1">
      <c r="A59" s="227" t="s">
        <v>261</v>
      </c>
      <c r="B59" s="228"/>
      <c r="C59" s="228"/>
      <c r="D59" s="228"/>
      <c r="E59" s="228"/>
      <c r="F59" s="46"/>
      <c r="G59" s="46"/>
      <c r="H59" s="46"/>
    </row>
    <row r="60" spans="1:10" ht="26.25" thickBot="1">
      <c r="A60" s="229" t="s">
        <v>263</v>
      </c>
      <c r="B60" s="230"/>
      <c r="C60" s="30" t="s">
        <v>85</v>
      </c>
      <c r="D60" s="30" t="s">
        <v>109</v>
      </c>
      <c r="E60" s="30" t="s">
        <v>110</v>
      </c>
      <c r="F60" s="6"/>
      <c r="G60" s="6"/>
      <c r="H60" s="6"/>
      <c r="J60" s="124">
        <f>+H30</f>
        <v>0</v>
      </c>
    </row>
    <row r="61" spans="1:10" ht="15.75" thickBot="1">
      <c r="A61" s="84">
        <v>0</v>
      </c>
      <c r="B61" s="84">
        <v>19500</v>
      </c>
      <c r="C61" s="40">
        <v>0</v>
      </c>
      <c r="D61" s="126">
        <v>0</v>
      </c>
      <c r="E61" s="126">
        <v>0</v>
      </c>
      <c r="F61" s="6"/>
      <c r="G61" s="6"/>
      <c r="H61" s="6"/>
      <c r="J61" s="91">
        <f>+IF(J60&gt;B63,((J60-B63)*C64)+E63,IF(J60&gt;B62,((J60-B62)*C63)+E62,IF(J60&gt;B61,((J60-B61)*C62)+E61,0)))</f>
        <v>0</v>
      </c>
    </row>
    <row r="62" spans="1:8" ht="15.75" thickBot="1">
      <c r="A62" s="84">
        <f>+B61+1</f>
        <v>19501</v>
      </c>
      <c r="B62" s="84">
        <v>28000</v>
      </c>
      <c r="C62" s="40">
        <v>0.2</v>
      </c>
      <c r="D62" s="126">
        <f>(+B62-B61)*C62</f>
        <v>1700</v>
      </c>
      <c r="E62" s="126">
        <f>+E61+D62</f>
        <v>1700</v>
      </c>
      <c r="F62" s="6"/>
      <c r="G62" s="6"/>
      <c r="H62" s="6"/>
    </row>
    <row r="63" spans="1:8" ht="15.75" thickBot="1">
      <c r="A63" s="84">
        <f>+B62+1</f>
        <v>28001</v>
      </c>
      <c r="B63" s="84">
        <v>36300</v>
      </c>
      <c r="C63" s="40">
        <v>0.25</v>
      </c>
      <c r="D63" s="126">
        <f>(+B63-B62)*C63</f>
        <v>2075</v>
      </c>
      <c r="E63" s="126">
        <f>+E62+D63</f>
        <v>3775</v>
      </c>
      <c r="F63" s="6"/>
      <c r="G63" s="6"/>
      <c r="H63" s="6"/>
    </row>
    <row r="64" spans="1:8" ht="15.75" thickBot="1">
      <c r="A64" s="84">
        <f>+B63+1</f>
        <v>36301</v>
      </c>
      <c r="B64" s="84" t="s">
        <v>54</v>
      </c>
      <c r="C64" s="40">
        <v>0.3</v>
      </c>
      <c r="D64" s="126"/>
      <c r="E64" s="126"/>
      <c r="F64" s="6"/>
      <c r="G64" s="6"/>
      <c r="H64" s="6"/>
    </row>
    <row r="65" spans="1:8" ht="15.75" customHeight="1" thickBot="1">
      <c r="A65" s="227" t="s">
        <v>329</v>
      </c>
      <c r="B65" s="228"/>
      <c r="C65" s="228"/>
      <c r="D65" s="228"/>
      <c r="E65" s="228"/>
      <c r="F65" s="46"/>
      <c r="G65" s="46"/>
      <c r="H65" s="46"/>
    </row>
    <row r="66" spans="1:10" ht="26.25" thickBot="1">
      <c r="A66" s="229" t="s">
        <v>263</v>
      </c>
      <c r="B66" s="230"/>
      <c r="C66" s="30" t="s">
        <v>85</v>
      </c>
      <c r="D66" s="30" t="s">
        <v>109</v>
      </c>
      <c r="E66" s="30" t="s">
        <v>110</v>
      </c>
      <c r="F66" s="6"/>
      <c r="G66" s="6"/>
      <c r="H66" s="6"/>
      <c r="J66" s="124">
        <f>+H30</f>
        <v>0</v>
      </c>
    </row>
    <row r="67" spans="1:10" ht="15.75" thickBot="1">
      <c r="A67" s="84">
        <v>0</v>
      </c>
      <c r="B67" s="84">
        <v>19500</v>
      </c>
      <c r="C67" s="40">
        <v>0</v>
      </c>
      <c r="D67" s="126">
        <v>0</v>
      </c>
      <c r="E67" s="126">
        <v>0</v>
      </c>
      <c r="F67" s="6"/>
      <c r="G67" s="6"/>
      <c r="H67" s="6"/>
      <c r="J67" s="91">
        <f>+IF(J66&gt;B70,((J66-B70)*C71)+E70,IF(J66&gt;B69,((J66-B69)*C70)+E69,IF(J66&gt;B68,((J66-B68)*C69)+E68,IF(J66&gt;B67,(J66-B67)*C68,0))))</f>
        <v>0</v>
      </c>
    </row>
    <row r="68" spans="1:8" ht="15.75" thickBot="1">
      <c r="A68" s="84">
        <f>+B67+1</f>
        <v>19501</v>
      </c>
      <c r="B68" s="84">
        <v>28000</v>
      </c>
      <c r="C68" s="40">
        <v>0.2</v>
      </c>
      <c r="D68" s="126">
        <f>(+B68-B67)*C68</f>
        <v>1700</v>
      </c>
      <c r="E68" s="126">
        <f>+E67+D68</f>
        <v>1700</v>
      </c>
      <c r="F68" s="6"/>
      <c r="G68" s="6"/>
      <c r="H68" s="6"/>
    </row>
    <row r="69" spans="1:8" ht="15.75" thickBot="1">
      <c r="A69" s="84">
        <f>+B68+1</f>
        <v>28001</v>
      </c>
      <c r="B69" s="84">
        <v>36300</v>
      </c>
      <c r="C69" s="40">
        <v>0.25</v>
      </c>
      <c r="D69" s="126">
        <f>(+B69-B68)*C69</f>
        <v>2075</v>
      </c>
      <c r="E69" s="126">
        <f>+E68+D69</f>
        <v>3775</v>
      </c>
      <c r="F69" s="6"/>
      <c r="G69" s="6"/>
      <c r="H69" s="6"/>
    </row>
    <row r="70" spans="1:8" ht="15.75" thickBot="1">
      <c r="A70" s="84">
        <f>+B69+1</f>
        <v>36301</v>
      </c>
      <c r="B70" s="84">
        <v>60000</v>
      </c>
      <c r="C70" s="40">
        <v>0.3</v>
      </c>
      <c r="D70" s="126">
        <f>(+B70-B69)*C70</f>
        <v>7110</v>
      </c>
      <c r="E70" s="126">
        <f>+E69+D70</f>
        <v>10885</v>
      </c>
      <c r="F70" s="6"/>
      <c r="G70" s="6"/>
      <c r="H70" s="6"/>
    </row>
    <row r="71" spans="1:8" ht="15.75" thickBot="1">
      <c r="A71" s="84">
        <f>+B70+1</f>
        <v>60001</v>
      </c>
      <c r="B71" s="84" t="s">
        <v>54</v>
      </c>
      <c r="C71" s="40">
        <v>0.35</v>
      </c>
      <c r="D71" s="126"/>
      <c r="E71" s="126"/>
      <c r="F71" s="6"/>
      <c r="G71" s="6"/>
      <c r="H71" s="6"/>
    </row>
    <row r="72" spans="1:8" ht="99" customHeight="1">
      <c r="A72" s="219" t="s">
        <v>328</v>
      </c>
      <c r="B72" s="220"/>
      <c r="C72" s="220"/>
      <c r="D72" s="220"/>
      <c r="E72" s="220"/>
      <c r="F72" s="220"/>
      <c r="G72" s="220"/>
      <c r="H72" s="220"/>
    </row>
    <row r="73" spans="1:8" ht="44.25" customHeight="1">
      <c r="A73" s="219" t="s">
        <v>306</v>
      </c>
      <c r="B73" s="220"/>
      <c r="C73" s="220"/>
      <c r="D73" s="220"/>
      <c r="E73" s="220"/>
      <c r="F73" s="220"/>
      <c r="G73" s="220"/>
      <c r="H73" s="220"/>
    </row>
    <row r="74" spans="1:8" ht="15">
      <c r="A74" s="219" t="s">
        <v>307</v>
      </c>
      <c r="B74" s="220"/>
      <c r="C74" s="220"/>
      <c r="D74" s="220"/>
      <c r="E74" s="220"/>
      <c r="F74" s="220"/>
      <c r="G74" s="220"/>
      <c r="H74" s="220"/>
    </row>
    <row r="75" ht="15" hidden="1">
      <c r="A75" s="5"/>
    </row>
    <row r="76" ht="15" hidden="1"/>
    <row r="77" ht="15" hidden="1">
      <c r="B77" s="21">
        <f ca="1">+NOW()</f>
        <v>42936.49771134259</v>
      </c>
    </row>
    <row r="78" ht="15" hidden="1">
      <c r="B78" s="6" t="s">
        <v>86</v>
      </c>
    </row>
    <row r="79" ht="15" hidden="1">
      <c r="B79" s="6" t="s">
        <v>87</v>
      </c>
    </row>
    <row r="80" ht="15"/>
    <row r="81" ht="15"/>
    <row r="82" ht="15"/>
    <row r="83" ht="15"/>
  </sheetData>
  <sheetProtection password="8C33" sheet="1"/>
  <mergeCells count="69">
    <mergeCell ref="C1:E1"/>
    <mergeCell ref="F1:H1"/>
    <mergeCell ref="A2:H2"/>
    <mergeCell ref="A4:H4"/>
    <mergeCell ref="A5:E5"/>
    <mergeCell ref="F5:G5"/>
    <mergeCell ref="A13:F13"/>
    <mergeCell ref="A6:H6"/>
    <mergeCell ref="A7:G7"/>
    <mergeCell ref="A8:C8"/>
    <mergeCell ref="D8:H8"/>
    <mergeCell ref="A9:E9"/>
    <mergeCell ref="F9:H9"/>
    <mergeCell ref="A14:F14"/>
    <mergeCell ref="G14:G15"/>
    <mergeCell ref="H14:H15"/>
    <mergeCell ref="A15:F15"/>
    <mergeCell ref="A16:F16"/>
    <mergeCell ref="A10:F10"/>
    <mergeCell ref="G10:G11"/>
    <mergeCell ref="H10:H11"/>
    <mergeCell ref="A11:F11"/>
    <mergeCell ref="A12:F12"/>
    <mergeCell ref="A17:F17"/>
    <mergeCell ref="A18:F18"/>
    <mergeCell ref="A19:F19"/>
    <mergeCell ref="A20:F20"/>
    <mergeCell ref="A21:F21"/>
    <mergeCell ref="A22:F22"/>
    <mergeCell ref="A23:F23"/>
    <mergeCell ref="A24:F24"/>
    <mergeCell ref="A25:F25"/>
    <mergeCell ref="A26:G26"/>
    <mergeCell ref="A27:F27"/>
    <mergeCell ref="A28:F28"/>
    <mergeCell ref="A29:F29"/>
    <mergeCell ref="A30:F30"/>
    <mergeCell ref="A31:F31"/>
    <mergeCell ref="A32:F32"/>
    <mergeCell ref="A33:D33"/>
    <mergeCell ref="A34:D34"/>
    <mergeCell ref="A35:G35"/>
    <mergeCell ref="A36:F36"/>
    <mergeCell ref="A37:D37"/>
    <mergeCell ref="F37:G37"/>
    <mergeCell ref="A39:G39"/>
    <mergeCell ref="A40:F40"/>
    <mergeCell ref="A38:G38"/>
    <mergeCell ref="A41:D41"/>
    <mergeCell ref="E41:G41"/>
    <mergeCell ref="A42:C42"/>
    <mergeCell ref="A44:H44"/>
    <mergeCell ref="A45:H45"/>
    <mergeCell ref="A46:H46"/>
    <mergeCell ref="A47:H47"/>
    <mergeCell ref="A48:H48"/>
    <mergeCell ref="A49:H49"/>
    <mergeCell ref="A50:H50"/>
    <mergeCell ref="A51:H51"/>
    <mergeCell ref="A52:H52"/>
    <mergeCell ref="A72:H72"/>
    <mergeCell ref="A73:H73"/>
    <mergeCell ref="A74:H74"/>
    <mergeCell ref="A53:E53"/>
    <mergeCell ref="A54:B54"/>
    <mergeCell ref="A59:E59"/>
    <mergeCell ref="A60:B60"/>
    <mergeCell ref="A65:E65"/>
    <mergeCell ref="A66:B66"/>
  </mergeCells>
  <conditionalFormatting sqref="H7">
    <cfRule type="expression" priority="5" dxfId="4" stopIfTrue="1">
      <formula>LEN(TRIM(H7))=0</formula>
    </cfRule>
    <cfRule type="expression" priority="6" dxfId="0">
      <formula>TICCheck($H$7)=FALSE</formula>
    </cfRule>
  </conditionalFormatting>
  <conditionalFormatting sqref="D8">
    <cfRule type="expression" priority="7" dxfId="4">
      <formula>AND(LEN(D8)=0,LEN(H7)&gt;0)</formula>
    </cfRule>
  </conditionalFormatting>
  <conditionalFormatting sqref="E41">
    <cfRule type="expression" priority="8" dxfId="0">
      <formula>AND($H$40&gt;0,LEN('(Έντυπο Τ.Φ.158) 2015'!#REF!)=0)</formula>
    </cfRule>
  </conditionalFormatting>
  <conditionalFormatting sqref="F9">
    <cfRule type="expression" priority="4" dxfId="4" stopIfTrue="1">
      <formula>AND(LEN(F9)=0,LEN(H7)&gt;0)</formula>
    </cfRule>
  </conditionalFormatting>
  <conditionalFormatting sqref="F5:G5">
    <cfRule type="expression" priority="3" dxfId="4" stopIfTrue="1">
      <formula>LEN(F5)=0</formula>
    </cfRule>
  </conditionalFormatting>
  <conditionalFormatting sqref="E37">
    <cfRule type="expression" priority="2" dxfId="4" stopIfTrue="1">
      <formula>AND(F9="ΝΑΙ",LEN(E37)=0)</formula>
    </cfRule>
  </conditionalFormatting>
  <conditionalFormatting sqref="G9">
    <cfRule type="expression" priority="9" dxfId="4" stopIfTrue="1">
      <formula>AND(LEN(G9)=0,LEN(J7)&gt;0)</formula>
    </cfRule>
  </conditionalFormatting>
  <conditionalFormatting sqref="H9">
    <cfRule type="expression" priority="10" dxfId="4" stopIfTrue="1">
      <formula>AND(LEN(H9)=0,LEN(I7)&gt;0)</formula>
    </cfRule>
  </conditionalFormatting>
  <conditionalFormatting sqref="E33:E34">
    <cfRule type="expression" priority="1" dxfId="0" stopIfTrue="1">
      <formula>AND($E$33+$E$34=0,$G$14&gt;19500)</formula>
    </cfRule>
  </conditionalFormatting>
  <dataValidations count="3">
    <dataValidation type="list" allowBlank="1" showInputMessage="1" showErrorMessage="1" sqref="F5:G5">
      <formula1>"2015"</formula1>
    </dataValidation>
    <dataValidation type="list" allowBlank="1" showInputMessage="1" showErrorMessage="1" sqref="E41">
      <formula1>$B$78:$B$79</formula1>
    </dataValidation>
    <dataValidation type="list" allowBlank="1" showInputMessage="1" showErrorMessage="1" sqref="F9:H9">
      <formula1>"ΝΑΙ,ΟΧΙ"</formula1>
    </dataValidation>
  </dataValidations>
  <printOptions/>
  <pageMargins left="0.25" right="0.25" top="0.75" bottom="0.75" header="0.3" footer="0.3"/>
  <pageSetup horizontalDpi="600" verticalDpi="600" orientation="portrait" paperSize="9" scale="77"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codeName="Sheet6"/>
  <dimension ref="A1:J79"/>
  <sheetViews>
    <sheetView zoomScale="85" zoomScaleNormal="85" zoomScaleSheetLayoutView="85" workbookViewId="0" topLeftCell="A1">
      <selection activeCell="F5" sqref="F5:G5"/>
    </sheetView>
  </sheetViews>
  <sheetFormatPr defaultColWidth="0"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2.8515625" style="0" hidden="1" customWidth="1"/>
    <col min="11" max="16384" width="9.140625" style="0" hidden="1" customWidth="1"/>
  </cols>
  <sheetData>
    <row r="1" spans="3:8" ht="15.75" thickBot="1">
      <c r="C1" s="291" t="s">
        <v>253</v>
      </c>
      <c r="D1" s="291"/>
      <c r="E1" s="291"/>
      <c r="F1" s="292" t="s">
        <v>254</v>
      </c>
      <c r="G1" s="292"/>
      <c r="H1" s="292"/>
    </row>
    <row r="2" spans="1:8" ht="30.75" customHeight="1">
      <c r="A2" s="216" t="s">
        <v>318</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298">
        <v>2014</v>
      </c>
      <c r="G5" s="299"/>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273</v>
      </c>
      <c r="B11" s="277"/>
      <c r="C11" s="277"/>
      <c r="D11" s="277"/>
      <c r="E11" s="277"/>
      <c r="F11" s="277"/>
      <c r="G11" s="273"/>
      <c r="H11" s="275"/>
    </row>
    <row r="12" spans="1:8" ht="24.75" customHeight="1" thickBot="1">
      <c r="A12" s="278" t="s">
        <v>274</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296</v>
      </c>
      <c r="B15" s="222"/>
      <c r="C15" s="222"/>
      <c r="D15" s="222"/>
      <c r="E15" s="222"/>
      <c r="F15" s="222"/>
      <c r="G15" s="269"/>
      <c r="H15" s="271"/>
    </row>
    <row r="16" spans="1:8" ht="24.75" customHeight="1">
      <c r="A16" s="260" t="s">
        <v>297</v>
      </c>
      <c r="B16" s="261"/>
      <c r="C16" s="261"/>
      <c r="D16" s="261"/>
      <c r="E16" s="261"/>
      <c r="F16" s="261"/>
      <c r="G16" s="135"/>
      <c r="H16" s="137"/>
    </row>
    <row r="17" spans="1:8" ht="24.75" customHeight="1">
      <c r="A17" s="260" t="s">
        <v>276</v>
      </c>
      <c r="B17" s="261"/>
      <c r="C17" s="261"/>
      <c r="D17" s="261"/>
      <c r="E17" s="261"/>
      <c r="F17" s="261"/>
      <c r="G17" s="135"/>
      <c r="H17" s="137"/>
    </row>
    <row r="18" spans="1:8" ht="24.75" customHeight="1">
      <c r="A18" s="260" t="s">
        <v>277</v>
      </c>
      <c r="B18" s="261"/>
      <c r="C18" s="261"/>
      <c r="D18" s="261"/>
      <c r="E18" s="261"/>
      <c r="F18" s="261"/>
      <c r="G18" s="87"/>
      <c r="H18" s="137"/>
    </row>
    <row r="19" spans="1:8" ht="24.75" customHeight="1">
      <c r="A19" s="260" t="s">
        <v>269</v>
      </c>
      <c r="B19" s="261"/>
      <c r="C19" s="261"/>
      <c r="D19" s="261"/>
      <c r="E19" s="261"/>
      <c r="F19" s="261"/>
      <c r="G19" s="87"/>
      <c r="H19" s="137"/>
    </row>
    <row r="20" spans="1:8" ht="24.75" customHeight="1">
      <c r="A20" s="260" t="s">
        <v>270</v>
      </c>
      <c r="B20" s="261"/>
      <c r="C20" s="261"/>
      <c r="D20" s="261"/>
      <c r="E20" s="261"/>
      <c r="F20" s="261"/>
      <c r="G20" s="87"/>
      <c r="H20" s="137"/>
    </row>
    <row r="21" spans="1:8" ht="24.75" customHeight="1">
      <c r="A21" s="260" t="s">
        <v>320</v>
      </c>
      <c r="B21" s="261"/>
      <c r="C21" s="261"/>
      <c r="D21" s="261"/>
      <c r="E21" s="261"/>
      <c r="F21" s="261"/>
      <c r="G21" s="87"/>
      <c r="H21" s="137"/>
    </row>
    <row r="22" spans="1:8" ht="24.75" customHeight="1">
      <c r="A22" s="260" t="s">
        <v>280</v>
      </c>
      <c r="B22" s="261"/>
      <c r="C22" s="261"/>
      <c r="D22" s="261"/>
      <c r="E22" s="261"/>
      <c r="F22" s="261"/>
      <c r="G22" s="87"/>
      <c r="H22" s="137"/>
    </row>
    <row r="23" spans="1:8" ht="24.75" customHeight="1">
      <c r="A23" s="260" t="s">
        <v>308</v>
      </c>
      <c r="B23" s="261"/>
      <c r="C23" s="261"/>
      <c r="D23" s="261"/>
      <c r="E23" s="261"/>
      <c r="F23" s="261"/>
      <c r="G23" s="87"/>
      <c r="H23" s="137"/>
    </row>
    <row r="24" spans="1:8" ht="24.75" customHeight="1">
      <c r="A24" s="260" t="s">
        <v>271</v>
      </c>
      <c r="B24" s="261"/>
      <c r="C24" s="261"/>
      <c r="D24" s="261"/>
      <c r="E24" s="261"/>
      <c r="F24" s="261"/>
      <c r="G24" s="87"/>
      <c r="H24" s="137"/>
    </row>
    <row r="25" spans="1:8" ht="24.75" customHeight="1">
      <c r="A25" s="260" t="s">
        <v>298</v>
      </c>
      <c r="B25" s="261"/>
      <c r="C25" s="261"/>
      <c r="D25" s="261"/>
      <c r="E25" s="261"/>
      <c r="F25" s="261"/>
      <c r="G25" s="87"/>
      <c r="H25" s="137"/>
    </row>
    <row r="26" spans="1:8" ht="40.5" customHeight="1" thickBot="1">
      <c r="A26" s="260" t="s">
        <v>319</v>
      </c>
      <c r="B26" s="261"/>
      <c r="C26" s="261"/>
      <c r="D26" s="261"/>
      <c r="E26" s="261"/>
      <c r="F26" s="261"/>
      <c r="G26" s="87"/>
      <c r="H26" s="137"/>
    </row>
    <row r="27" spans="1:8" ht="24.75" customHeight="1" thickBot="1" thickTop="1">
      <c r="A27" s="262" t="s">
        <v>98</v>
      </c>
      <c r="B27" s="263"/>
      <c r="C27" s="263"/>
      <c r="D27" s="263"/>
      <c r="E27" s="263"/>
      <c r="F27" s="263"/>
      <c r="G27" s="263"/>
      <c r="H27" s="86">
        <f>SUM(G14:G26)</f>
        <v>0</v>
      </c>
    </row>
    <row r="28" spans="1:8" ht="24.75" customHeight="1" thickTop="1">
      <c r="A28" s="264" t="s">
        <v>115</v>
      </c>
      <c r="B28" s="265"/>
      <c r="C28" s="265"/>
      <c r="D28" s="265"/>
      <c r="E28" s="265"/>
      <c r="F28" s="265"/>
      <c r="G28" s="43"/>
      <c r="H28" s="88">
        <f>+H13-H27</f>
        <v>0</v>
      </c>
    </row>
    <row r="29" spans="1:8" ht="26.25" customHeight="1">
      <c r="A29" s="302" t="s">
        <v>281</v>
      </c>
      <c r="B29" s="303"/>
      <c r="C29" s="303"/>
      <c r="D29" s="303"/>
      <c r="E29" s="303"/>
      <c r="F29" s="303"/>
      <c r="G29" s="90"/>
      <c r="H29" s="137"/>
    </row>
    <row r="30" spans="1:8" ht="21" customHeight="1" thickBot="1">
      <c r="A30" s="300" t="s">
        <v>275</v>
      </c>
      <c r="B30" s="301"/>
      <c r="C30" s="301"/>
      <c r="D30" s="301"/>
      <c r="E30" s="301"/>
      <c r="F30" s="301"/>
      <c r="G30" s="143">
        <f>IF(G29&gt;0,IF(G29/H28&gt;0.166666666666667,G29-ROUND(H28/6,0),0),0)</f>
        <v>0</v>
      </c>
      <c r="H30" s="142">
        <f>+G29-G30</f>
        <v>0</v>
      </c>
    </row>
    <row r="31" spans="1:8" ht="24.75" customHeight="1" thickBot="1" thickTop="1">
      <c r="A31" s="251" t="s">
        <v>117</v>
      </c>
      <c r="B31" s="252"/>
      <c r="C31" s="252"/>
      <c r="D31" s="252"/>
      <c r="E31" s="252"/>
      <c r="F31" s="252"/>
      <c r="G31" s="44" t="str">
        <f>+J5</f>
        <v>€</v>
      </c>
      <c r="H31" s="89">
        <f>+H28-G29+G30</f>
        <v>0</v>
      </c>
    </row>
    <row r="32" spans="1:8" ht="15.75" thickTop="1">
      <c r="A32" s="253" t="s">
        <v>99</v>
      </c>
      <c r="B32" s="254"/>
      <c r="C32" s="254"/>
      <c r="D32" s="254"/>
      <c r="E32" s="254"/>
      <c r="F32" s="254"/>
      <c r="G32" s="138" t="str">
        <f>+J5&amp;"                  c  "</f>
        <v>€                  c  </v>
      </c>
      <c r="H32" s="136"/>
    </row>
    <row r="33" spans="1:8" ht="24.75" customHeight="1">
      <c r="A33" s="255" t="s">
        <v>309</v>
      </c>
      <c r="B33" s="256"/>
      <c r="C33" s="256"/>
      <c r="D33" s="256"/>
      <c r="E33" s="257"/>
      <c r="F33" s="256"/>
      <c r="G33" s="91">
        <f>IF(F5=0,"επιλέξτε έτος",+IF(F5=2007,J55,IF(F5&lt;2011,J61,J67)))</f>
        <v>0</v>
      </c>
      <c r="H33" s="137"/>
    </row>
    <row r="34" spans="1:8" ht="24.75" customHeight="1">
      <c r="A34" s="244" t="s">
        <v>299</v>
      </c>
      <c r="B34" s="245"/>
      <c r="C34" s="245"/>
      <c r="D34" s="245"/>
      <c r="E34" s="140">
        <f>IF(G14&gt;0,+G14-19500,0)</f>
        <v>0</v>
      </c>
      <c r="F34" s="139" t="s">
        <v>300</v>
      </c>
      <c r="G34" s="91">
        <f>IF(E34&gt;0,+E34*0.2,0)</f>
        <v>0</v>
      </c>
      <c r="H34" s="137"/>
    </row>
    <row r="35" spans="1:8" ht="27.75" customHeight="1">
      <c r="A35" s="244" t="s">
        <v>310</v>
      </c>
      <c r="B35" s="245"/>
      <c r="C35" s="245"/>
      <c r="D35" s="245"/>
      <c r="E35" s="90"/>
      <c r="F35" s="39" t="s">
        <v>100</v>
      </c>
      <c r="G35" s="91">
        <f>+E35*0.05</f>
        <v>0</v>
      </c>
      <c r="H35" s="125" t="str">
        <f>+J5&amp;"                  c  "</f>
        <v>€                  c  </v>
      </c>
    </row>
    <row r="36" spans="1:8" ht="24.75" customHeight="1">
      <c r="A36" s="258" t="str">
        <f>+"ΟΛΙΚΟ ΠΟΣΟ ΦΟΡΟΥ  "&amp;J5</f>
        <v>ΟΛΙΚΟ ΠΟΣΟ ΦΟΡΟΥ  €</v>
      </c>
      <c r="B36" s="259"/>
      <c r="C36" s="259"/>
      <c r="D36" s="259"/>
      <c r="E36" s="259"/>
      <c r="F36" s="259"/>
      <c r="G36" s="259"/>
      <c r="H36" s="38">
        <f>IF(F5=0,"επιλέξτε έτος",SUM(G33:G35))</f>
        <v>0</v>
      </c>
    </row>
    <row r="37" spans="1:8" ht="24.75" customHeight="1">
      <c r="A37" s="242" t="s">
        <v>101</v>
      </c>
      <c r="B37" s="243"/>
      <c r="C37" s="243"/>
      <c r="D37" s="243"/>
      <c r="E37" s="243"/>
      <c r="F37" s="243"/>
      <c r="G37" s="134"/>
      <c r="H37" s="141"/>
    </row>
    <row r="38" spans="1:8" ht="30.75" customHeight="1">
      <c r="A38" s="244" t="s">
        <v>123</v>
      </c>
      <c r="B38" s="245"/>
      <c r="C38" s="245"/>
      <c r="D38" s="245"/>
      <c r="E38" s="90"/>
      <c r="F38" s="246" t="s">
        <v>311</v>
      </c>
      <c r="G38" s="247"/>
      <c r="H38" s="38">
        <f>IF(F5=0,"επιλέξτε έτος",IF(F9="ΝΑΙ",IF(H31&gt;0,+IF(E38/H31&gt;0.75,0,(H36-H37)*0.1),0),0))</f>
        <v>0</v>
      </c>
    </row>
    <row r="39" spans="1:8" ht="24.75" customHeight="1">
      <c r="A39" s="248" t="s">
        <v>272</v>
      </c>
      <c r="B39" s="249"/>
      <c r="C39" s="249"/>
      <c r="D39" s="249"/>
      <c r="E39" s="249"/>
      <c r="F39" s="249"/>
      <c r="G39" s="250"/>
      <c r="H39" s="141"/>
    </row>
    <row r="40" spans="1:8" ht="24.75" customHeight="1">
      <c r="A40" s="251" t="s">
        <v>102</v>
      </c>
      <c r="B40" s="252"/>
      <c r="C40" s="252"/>
      <c r="D40" s="252"/>
      <c r="E40" s="252"/>
      <c r="F40" s="252"/>
      <c r="G40" s="44"/>
      <c r="H40" s="38">
        <f>IF(F5=0,"επιλέξτε έτος",+H36-H37+H38-H39)</f>
        <v>0</v>
      </c>
    </row>
    <row r="41" spans="1:8" ht="24.75" customHeight="1">
      <c r="A41" s="235" t="s">
        <v>28</v>
      </c>
      <c r="B41" s="236"/>
      <c r="C41" s="236"/>
      <c r="D41" s="236"/>
      <c r="E41" s="237"/>
      <c r="F41" s="237"/>
      <c r="G41" s="237"/>
      <c r="H41" s="47"/>
    </row>
    <row r="42" spans="1:8" ht="27" customHeight="1" thickBot="1">
      <c r="A42" s="238" t="s">
        <v>29</v>
      </c>
      <c r="B42" s="239"/>
      <c r="C42" s="239"/>
      <c r="D42" s="2"/>
      <c r="E42" s="2"/>
      <c r="F42" s="2"/>
      <c r="G42" s="4" t="s">
        <v>30</v>
      </c>
      <c r="H42" s="119">
        <f ca="1">+NOW()</f>
        <v>42936.49771134259</v>
      </c>
    </row>
    <row r="43" ht="15">
      <c r="A43" s="5" t="s">
        <v>312</v>
      </c>
    </row>
    <row r="44" spans="1:8" ht="15" customHeight="1">
      <c r="A44" s="240" t="s">
        <v>31</v>
      </c>
      <c r="B44" s="241"/>
      <c r="C44" s="241"/>
      <c r="D44" s="241"/>
      <c r="E44" s="241"/>
      <c r="F44" s="241"/>
      <c r="G44" s="241"/>
      <c r="H44" s="241"/>
    </row>
    <row r="45" spans="1:8" ht="21" customHeight="1">
      <c r="A45" s="231" t="s">
        <v>32</v>
      </c>
      <c r="B45" s="232"/>
      <c r="C45" s="232"/>
      <c r="D45" s="232"/>
      <c r="E45" s="232"/>
      <c r="F45" s="232"/>
      <c r="G45" s="232"/>
      <c r="H45" s="232"/>
    </row>
    <row r="46" spans="1:8" ht="20.25" customHeight="1">
      <c r="A46" s="231" t="s">
        <v>33</v>
      </c>
      <c r="B46" s="232"/>
      <c r="C46" s="232"/>
      <c r="D46" s="232"/>
      <c r="E46" s="232"/>
      <c r="F46" s="232"/>
      <c r="G46" s="232"/>
      <c r="H46" s="232"/>
    </row>
    <row r="47" spans="1:8" ht="20.25" customHeight="1">
      <c r="A47" s="231" t="s">
        <v>34</v>
      </c>
      <c r="B47" s="232"/>
      <c r="C47" s="232"/>
      <c r="D47" s="232"/>
      <c r="E47" s="232"/>
      <c r="F47" s="232"/>
      <c r="G47" s="232"/>
      <c r="H47" s="232"/>
    </row>
    <row r="48" spans="1:8" ht="15" customHeight="1">
      <c r="A48" s="233" t="s">
        <v>35</v>
      </c>
      <c r="B48" s="234"/>
      <c r="C48" s="234"/>
      <c r="D48" s="234"/>
      <c r="E48" s="234"/>
      <c r="F48" s="234"/>
      <c r="G48" s="234"/>
      <c r="H48" s="234"/>
    </row>
    <row r="49" spans="1:8" ht="47.25" customHeight="1">
      <c r="A49" s="219" t="s">
        <v>104</v>
      </c>
      <c r="B49" s="220"/>
      <c r="C49" s="220"/>
      <c r="D49" s="220"/>
      <c r="E49" s="220"/>
      <c r="F49" s="220"/>
      <c r="G49" s="220"/>
      <c r="H49" s="220"/>
    </row>
    <row r="50" spans="1:8" ht="35.25" customHeight="1">
      <c r="A50" s="219" t="s">
        <v>302</v>
      </c>
      <c r="B50" s="220"/>
      <c r="C50" s="220"/>
      <c r="D50" s="220"/>
      <c r="E50" s="220"/>
      <c r="F50" s="220"/>
      <c r="G50" s="220"/>
      <c r="H50" s="220"/>
    </row>
    <row r="51" spans="1:8" ht="36" customHeight="1">
      <c r="A51" s="219" t="s">
        <v>303</v>
      </c>
      <c r="B51" s="220"/>
      <c r="C51" s="220"/>
      <c r="D51" s="220"/>
      <c r="E51" s="220"/>
      <c r="F51" s="220"/>
      <c r="G51" s="220"/>
      <c r="H51" s="220"/>
    </row>
    <row r="52" spans="1:8" ht="15">
      <c r="A52" s="219" t="s">
        <v>304</v>
      </c>
      <c r="B52" s="220"/>
      <c r="C52" s="220"/>
      <c r="D52" s="220"/>
      <c r="E52" s="220"/>
      <c r="F52" s="220"/>
      <c r="G52" s="220"/>
      <c r="H52" s="220"/>
    </row>
    <row r="53" spans="1:8" ht="15.75" customHeight="1" thickBot="1">
      <c r="A53" s="227">
        <v>2007</v>
      </c>
      <c r="B53" s="228"/>
      <c r="C53" s="228"/>
      <c r="D53" s="228"/>
      <c r="E53" s="228"/>
      <c r="F53" s="46"/>
      <c r="G53" s="46"/>
      <c r="H53" s="46"/>
    </row>
    <row r="54" spans="1:10" ht="26.25" thickBot="1">
      <c r="A54" s="229" t="s">
        <v>262</v>
      </c>
      <c r="B54" s="230"/>
      <c r="C54" s="30" t="s">
        <v>85</v>
      </c>
      <c r="D54" s="30" t="s">
        <v>109</v>
      </c>
      <c r="E54" s="30" t="s">
        <v>110</v>
      </c>
      <c r="F54" s="6"/>
      <c r="G54" s="6"/>
      <c r="H54" s="6"/>
      <c r="J54" s="124">
        <f>+H31</f>
        <v>0</v>
      </c>
    </row>
    <row r="55" spans="1:10" ht="15.75" thickBot="1">
      <c r="A55" s="84">
        <v>0</v>
      </c>
      <c r="B55" s="84">
        <v>10750</v>
      </c>
      <c r="C55" s="40">
        <v>0</v>
      </c>
      <c r="D55" s="126">
        <v>0</v>
      </c>
      <c r="E55" s="126">
        <v>0</v>
      </c>
      <c r="F55" s="6"/>
      <c r="G55" s="6"/>
      <c r="H55" s="6"/>
      <c r="J55" s="91">
        <f>+IF(J54&gt;B57,((J54-B57)*C58)+E57,IF(J54&gt;B56,((J54-B56)*C57)+E56,IF(J54&gt;B55,((J54-B55)*C56)+E55,0)))</f>
        <v>0</v>
      </c>
    </row>
    <row r="56" spans="1:8" ht="15.75" thickBot="1">
      <c r="A56" s="84">
        <f>+B55+1</f>
        <v>10751</v>
      </c>
      <c r="B56" s="84">
        <v>15750</v>
      </c>
      <c r="C56" s="40">
        <v>0.2</v>
      </c>
      <c r="D56" s="126">
        <f>(+B56-B55)*C56</f>
        <v>1000</v>
      </c>
      <c r="E56" s="126">
        <f>+E55+D56</f>
        <v>1000</v>
      </c>
      <c r="F56" s="6"/>
      <c r="G56" s="6"/>
      <c r="H56" s="6"/>
    </row>
    <row r="57" spans="1:8" ht="15.75" thickBot="1">
      <c r="A57" s="84">
        <f>+B56+1</f>
        <v>15751</v>
      </c>
      <c r="B57" s="84">
        <v>20600</v>
      </c>
      <c r="C57" s="40">
        <v>0.25</v>
      </c>
      <c r="D57" s="126">
        <f>(+B57-B56)*C57</f>
        <v>1212.5</v>
      </c>
      <c r="E57" s="126">
        <f>+E56+D57</f>
        <v>2212.5</v>
      </c>
      <c r="F57" s="6"/>
      <c r="G57" s="6"/>
      <c r="H57" s="6"/>
    </row>
    <row r="58" spans="1:8" ht="15.75" thickBot="1">
      <c r="A58" s="84">
        <f>+B57+1</f>
        <v>20601</v>
      </c>
      <c r="B58" s="84" t="s">
        <v>54</v>
      </c>
      <c r="C58" s="40">
        <v>0.3</v>
      </c>
      <c r="D58" s="126"/>
      <c r="E58" s="126"/>
      <c r="F58" s="6"/>
      <c r="G58" s="6"/>
      <c r="H58" s="6"/>
    </row>
    <row r="59" spans="1:8" ht="15.75" customHeight="1" thickBot="1">
      <c r="A59" s="227" t="s">
        <v>261</v>
      </c>
      <c r="B59" s="228"/>
      <c r="C59" s="228"/>
      <c r="D59" s="228"/>
      <c r="E59" s="228"/>
      <c r="F59" s="46"/>
      <c r="G59" s="46"/>
      <c r="H59" s="46"/>
    </row>
    <row r="60" spans="1:10" ht="26.25" thickBot="1">
      <c r="A60" s="229" t="s">
        <v>263</v>
      </c>
      <c r="B60" s="230"/>
      <c r="C60" s="30" t="s">
        <v>85</v>
      </c>
      <c r="D60" s="30" t="s">
        <v>109</v>
      </c>
      <c r="E60" s="30" t="s">
        <v>110</v>
      </c>
      <c r="F60" s="6"/>
      <c r="G60" s="6"/>
      <c r="H60" s="6"/>
      <c r="J60" s="124">
        <f>+H31</f>
        <v>0</v>
      </c>
    </row>
    <row r="61" spans="1:10" ht="15.75" thickBot="1">
      <c r="A61" s="84">
        <v>0</v>
      </c>
      <c r="B61" s="84">
        <v>19500</v>
      </c>
      <c r="C61" s="40">
        <v>0</v>
      </c>
      <c r="D61" s="126">
        <v>0</v>
      </c>
      <c r="E61" s="126">
        <v>0</v>
      </c>
      <c r="F61" s="6"/>
      <c r="G61" s="6"/>
      <c r="H61" s="6"/>
      <c r="J61" s="91">
        <f>+IF(J60&gt;B63,((J60-B63)*C64)+E63,IF(J60&gt;B62,((J60-B62)*C63)+E62,IF(J60&gt;B61,((J60-B61)*C62)+E61,0)))</f>
        <v>0</v>
      </c>
    </row>
    <row r="62" spans="1:8" ht="15.75" thickBot="1">
      <c r="A62" s="84">
        <f>+B61+1</f>
        <v>19501</v>
      </c>
      <c r="B62" s="84">
        <v>28000</v>
      </c>
      <c r="C62" s="40">
        <v>0.2</v>
      </c>
      <c r="D62" s="126">
        <f>(+B62-B61)*C62</f>
        <v>1700</v>
      </c>
      <c r="E62" s="126">
        <f>+E61+D62</f>
        <v>1700</v>
      </c>
      <c r="F62" s="6"/>
      <c r="G62" s="6"/>
      <c r="H62" s="6"/>
    </row>
    <row r="63" spans="1:8" ht="15.75" thickBot="1">
      <c r="A63" s="84">
        <f>+B62+1</f>
        <v>28001</v>
      </c>
      <c r="B63" s="84">
        <v>36300</v>
      </c>
      <c r="C63" s="40">
        <v>0.25</v>
      </c>
      <c r="D63" s="126">
        <f>(+B63-B62)*C63</f>
        <v>2075</v>
      </c>
      <c r="E63" s="126">
        <f>+E62+D63</f>
        <v>3775</v>
      </c>
      <c r="F63" s="6"/>
      <c r="G63" s="6"/>
      <c r="H63" s="6"/>
    </row>
    <row r="64" spans="1:8" ht="15.75" thickBot="1">
      <c r="A64" s="84">
        <f>+B63+1</f>
        <v>36301</v>
      </c>
      <c r="B64" s="84" t="s">
        <v>54</v>
      </c>
      <c r="C64" s="40">
        <v>0.3</v>
      </c>
      <c r="D64" s="126"/>
      <c r="E64" s="126"/>
      <c r="F64" s="6"/>
      <c r="G64" s="6"/>
      <c r="H64" s="6"/>
    </row>
    <row r="65" spans="1:8" ht="15.75" customHeight="1" thickBot="1">
      <c r="A65" s="227" t="s">
        <v>301</v>
      </c>
      <c r="B65" s="228"/>
      <c r="C65" s="228"/>
      <c r="D65" s="228"/>
      <c r="E65" s="228"/>
      <c r="F65" s="46"/>
      <c r="G65" s="46"/>
      <c r="H65" s="46"/>
    </row>
    <row r="66" spans="1:10" ht="26.25" thickBot="1">
      <c r="A66" s="229" t="s">
        <v>263</v>
      </c>
      <c r="B66" s="230"/>
      <c r="C66" s="30" t="s">
        <v>85</v>
      </c>
      <c r="D66" s="30" t="s">
        <v>109</v>
      </c>
      <c r="E66" s="30" t="s">
        <v>110</v>
      </c>
      <c r="F66" s="6"/>
      <c r="G66" s="6"/>
      <c r="H66" s="6"/>
      <c r="J66" s="124">
        <f>+H31</f>
        <v>0</v>
      </c>
    </row>
    <row r="67" spans="1:10" ht="15.75" thickBot="1">
      <c r="A67" s="84">
        <v>0</v>
      </c>
      <c r="B67" s="84">
        <v>19500</v>
      </c>
      <c r="C67" s="40">
        <v>0</v>
      </c>
      <c r="D67" s="126">
        <v>0</v>
      </c>
      <c r="E67" s="126">
        <v>0</v>
      </c>
      <c r="F67" s="6"/>
      <c r="G67" s="6"/>
      <c r="H67" s="6"/>
      <c r="J67" s="91">
        <f>+IF(J66&gt;B70,((J66-B70)*C71)+E70,IF(J66&gt;B69,((J66-B69)*C70)+E69,IF(J66&gt;B68,((J66-B68)*C69)+E68,IF(J66&gt;B67,(J66-B67)*C68,0))))</f>
        <v>0</v>
      </c>
    </row>
    <row r="68" spans="1:8" ht="15.75" thickBot="1">
      <c r="A68" s="84">
        <f>+B67+1</f>
        <v>19501</v>
      </c>
      <c r="B68" s="84">
        <v>28000</v>
      </c>
      <c r="C68" s="40">
        <v>0.2</v>
      </c>
      <c r="D68" s="126">
        <f>(+B68-B67)*C68</f>
        <v>1700</v>
      </c>
      <c r="E68" s="126">
        <f>+E67+D68</f>
        <v>1700</v>
      </c>
      <c r="F68" s="6"/>
      <c r="G68" s="6"/>
      <c r="H68" s="6"/>
    </row>
    <row r="69" spans="1:8" ht="15.75" thickBot="1">
      <c r="A69" s="84">
        <f>+B68+1</f>
        <v>28001</v>
      </c>
      <c r="B69" s="84">
        <v>36300</v>
      </c>
      <c r="C69" s="40">
        <v>0.25</v>
      </c>
      <c r="D69" s="126">
        <f>(+B69-B68)*C69</f>
        <v>2075</v>
      </c>
      <c r="E69" s="126">
        <f>+E68+D69</f>
        <v>3775</v>
      </c>
      <c r="F69" s="6"/>
      <c r="G69" s="6"/>
      <c r="H69" s="6"/>
    </row>
    <row r="70" spans="1:8" ht="15.75" thickBot="1">
      <c r="A70" s="84">
        <f>+B69+1</f>
        <v>36301</v>
      </c>
      <c r="B70" s="84">
        <v>60000</v>
      </c>
      <c r="C70" s="40">
        <v>0.3</v>
      </c>
      <c r="D70" s="126">
        <f>(+B70-B69)*C70</f>
        <v>7110</v>
      </c>
      <c r="E70" s="126">
        <f>+E69+D70</f>
        <v>10885</v>
      </c>
      <c r="F70" s="6"/>
      <c r="G70" s="6"/>
      <c r="H70" s="6"/>
    </row>
    <row r="71" spans="1:8" ht="15.75" thickBot="1">
      <c r="A71" s="84">
        <f>+B70+1</f>
        <v>60001</v>
      </c>
      <c r="B71" s="84" t="s">
        <v>54</v>
      </c>
      <c r="C71" s="40">
        <v>0.35</v>
      </c>
      <c r="D71" s="126"/>
      <c r="E71" s="126"/>
      <c r="F71" s="6"/>
      <c r="G71" s="6"/>
      <c r="H71" s="6"/>
    </row>
    <row r="72" spans="1:8" ht="71.25" customHeight="1">
      <c r="A72" s="219" t="s">
        <v>305</v>
      </c>
      <c r="B72" s="220"/>
      <c r="C72" s="220"/>
      <c r="D72" s="220"/>
      <c r="E72" s="220"/>
      <c r="F72" s="220"/>
      <c r="G72" s="220"/>
      <c r="H72" s="220"/>
    </row>
    <row r="73" spans="1:8" ht="44.25" customHeight="1">
      <c r="A73" s="219" t="s">
        <v>306</v>
      </c>
      <c r="B73" s="220"/>
      <c r="C73" s="220"/>
      <c r="D73" s="220"/>
      <c r="E73" s="220"/>
      <c r="F73" s="220"/>
      <c r="G73" s="220"/>
      <c r="H73" s="220"/>
    </row>
    <row r="74" spans="1:8" ht="15">
      <c r="A74" s="219" t="s">
        <v>307</v>
      </c>
      <c r="B74" s="220"/>
      <c r="C74" s="220"/>
      <c r="D74" s="220"/>
      <c r="E74" s="220"/>
      <c r="F74" s="220"/>
      <c r="G74" s="220"/>
      <c r="H74" s="220"/>
    </row>
    <row r="75" ht="15" hidden="1">
      <c r="A75" s="5"/>
    </row>
    <row r="76" ht="15" hidden="1"/>
    <row r="77" ht="15" hidden="1">
      <c r="B77" s="21">
        <f ca="1">+NOW()</f>
        <v>42936.49771157408</v>
      </c>
    </row>
    <row r="78" ht="15" hidden="1">
      <c r="B78" s="6" t="s">
        <v>86</v>
      </c>
    </row>
    <row r="79" ht="15" hidden="1">
      <c r="B79" s="6" t="s">
        <v>87</v>
      </c>
    </row>
    <row r="80" ht="15"/>
    <row r="81" ht="15"/>
    <row r="82" ht="15"/>
  </sheetData>
  <sheetProtection password="8C33" sheet="1" objects="1" scenarios="1"/>
  <mergeCells count="69">
    <mergeCell ref="A2:H2"/>
    <mergeCell ref="A4:H4"/>
    <mergeCell ref="A5:E5"/>
    <mergeCell ref="F5:G5"/>
    <mergeCell ref="A6:H6"/>
    <mergeCell ref="A7:G7"/>
    <mergeCell ref="A8:C8"/>
    <mergeCell ref="D8:H8"/>
    <mergeCell ref="A9:E9"/>
    <mergeCell ref="F9:H9"/>
    <mergeCell ref="A10:F10"/>
    <mergeCell ref="G10:G11"/>
    <mergeCell ref="H10:H11"/>
    <mergeCell ref="A11:F11"/>
    <mergeCell ref="A12:F12"/>
    <mergeCell ref="A13:F13"/>
    <mergeCell ref="A14:F14"/>
    <mergeCell ref="G14:G15"/>
    <mergeCell ref="H14:H15"/>
    <mergeCell ref="A15:F15"/>
    <mergeCell ref="A18:F18"/>
    <mergeCell ref="A19:F19"/>
    <mergeCell ref="A20:F20"/>
    <mergeCell ref="A21:F21"/>
    <mergeCell ref="A22:F22"/>
    <mergeCell ref="A23:F23"/>
    <mergeCell ref="A36:G36"/>
    <mergeCell ref="A37:F37"/>
    <mergeCell ref="A24:F24"/>
    <mergeCell ref="A26:F26"/>
    <mergeCell ref="A27:G27"/>
    <mergeCell ref="A28:F28"/>
    <mergeCell ref="A29:F29"/>
    <mergeCell ref="A30:F30"/>
    <mergeCell ref="A47:H47"/>
    <mergeCell ref="A48:H48"/>
    <mergeCell ref="A38:D38"/>
    <mergeCell ref="F38:G38"/>
    <mergeCell ref="A39:G39"/>
    <mergeCell ref="A40:F40"/>
    <mergeCell ref="A41:D41"/>
    <mergeCell ref="E41:G41"/>
    <mergeCell ref="C1:E1"/>
    <mergeCell ref="F1:H1"/>
    <mergeCell ref="A42:C42"/>
    <mergeCell ref="A44:H44"/>
    <mergeCell ref="A45:H45"/>
    <mergeCell ref="A46:H46"/>
    <mergeCell ref="A31:F31"/>
    <mergeCell ref="A32:F32"/>
    <mergeCell ref="A33:F33"/>
    <mergeCell ref="A35:D35"/>
    <mergeCell ref="A66:B66"/>
    <mergeCell ref="A72:H72"/>
    <mergeCell ref="A49:H49"/>
    <mergeCell ref="A50:H50"/>
    <mergeCell ref="A51:H51"/>
    <mergeCell ref="A52:H52"/>
    <mergeCell ref="A53:E53"/>
    <mergeCell ref="A73:H73"/>
    <mergeCell ref="A74:H74"/>
    <mergeCell ref="A17:F17"/>
    <mergeCell ref="A16:F16"/>
    <mergeCell ref="A25:F25"/>
    <mergeCell ref="A34:D34"/>
    <mergeCell ref="A54:B54"/>
    <mergeCell ref="A59:E59"/>
    <mergeCell ref="A60:B60"/>
    <mergeCell ref="A65:E65"/>
  </mergeCells>
  <conditionalFormatting sqref="H7">
    <cfRule type="expression" priority="4" dxfId="4" stopIfTrue="1">
      <formula>LEN(TRIM(H7))=0</formula>
    </cfRule>
    <cfRule type="expression" priority="5" dxfId="0">
      <formula>TICCheck($H$7)=FALSE</formula>
    </cfRule>
  </conditionalFormatting>
  <conditionalFormatting sqref="D8">
    <cfRule type="expression" priority="6" dxfId="4">
      <formula>AND(LEN(D8)=0,LEN(H7)&gt;0)</formula>
    </cfRule>
  </conditionalFormatting>
  <conditionalFormatting sqref="E41">
    <cfRule type="expression" priority="7" dxfId="0">
      <formula>AND($H$40&gt;0,LEN('(Έντυπο Ε.Πρ.158) 2014'!#REF!)=0)</formula>
    </cfRule>
  </conditionalFormatting>
  <conditionalFormatting sqref="F9">
    <cfRule type="expression" priority="3" dxfId="4" stopIfTrue="1">
      <formula>AND(LEN(F9)=0,LEN(H7)&gt;0)</formula>
    </cfRule>
  </conditionalFormatting>
  <conditionalFormatting sqref="F5:G5">
    <cfRule type="expression" priority="2" dxfId="4" stopIfTrue="1">
      <formula>LEN(F5)=0</formula>
    </cfRule>
  </conditionalFormatting>
  <conditionalFormatting sqref="E38">
    <cfRule type="expression" priority="1" dxfId="4" stopIfTrue="1">
      <formula>AND(F9="ΝΑΙ",LEN(E38)=0)</formula>
    </cfRule>
  </conditionalFormatting>
  <conditionalFormatting sqref="G9">
    <cfRule type="expression" priority="8" dxfId="4" stopIfTrue="1">
      <formula>AND(LEN(G9)=0,LEN(J7)&gt;0)</formula>
    </cfRule>
  </conditionalFormatting>
  <conditionalFormatting sqref="H9">
    <cfRule type="expression" priority="9" dxfId="4" stopIfTrue="1">
      <formula>AND(LEN(H9)=0,LEN(I7)&gt;0)</formula>
    </cfRule>
  </conditionalFormatting>
  <dataValidations count="2">
    <dataValidation type="list" allowBlank="1" showInputMessage="1" showErrorMessage="1" sqref="F9:H9">
      <formula1>"ΝΑΙ,ΟΧΙ"</formula1>
    </dataValidation>
    <dataValidation type="list" allowBlank="1" showInputMessage="1" showErrorMessage="1" sqref="E41">
      <formula1>$B$78:$B$79</formula1>
    </dataValidation>
  </dataValidations>
  <printOptions/>
  <pageMargins left="0.25" right="0.25" top="0.75" bottom="0.75" header="0.3" footer="0.3"/>
  <pageSetup horizontalDpi="600" verticalDpi="600" orientation="portrait" paperSize="9" scale="77" r:id="rId1"/>
  <rowBreaks count="1" manualBreakCount="1">
    <brk id="43" max="255" man="1"/>
  </rowBreaks>
</worksheet>
</file>

<file path=xl/worksheets/sheet5.xml><?xml version="1.0" encoding="utf-8"?>
<worksheet xmlns="http://schemas.openxmlformats.org/spreadsheetml/2006/main" xmlns:r="http://schemas.openxmlformats.org/officeDocument/2006/relationships">
  <sheetPr codeName="Sheet2"/>
  <dimension ref="A1:J76"/>
  <sheetViews>
    <sheetView zoomScale="85" zoomScaleNormal="85" zoomScaleSheetLayoutView="85" workbookViewId="0" topLeftCell="A5">
      <selection activeCell="F5" sqref="F5:G5"/>
    </sheetView>
  </sheetViews>
  <sheetFormatPr defaultColWidth="0"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2.8515625" style="0" hidden="1" customWidth="1"/>
    <col min="11" max="16384" width="9.140625" style="0" hidden="1" customWidth="1"/>
  </cols>
  <sheetData>
    <row r="1" spans="3:8" ht="15.75" thickBot="1">
      <c r="C1" s="291" t="s">
        <v>253</v>
      </c>
      <c r="D1" s="291"/>
      <c r="E1" s="291"/>
      <c r="F1" s="292" t="s">
        <v>254</v>
      </c>
      <c r="G1" s="292"/>
      <c r="H1" s="292"/>
    </row>
    <row r="2" spans="1:8" ht="30.75" customHeight="1">
      <c r="A2" s="216" t="s">
        <v>282</v>
      </c>
      <c r="B2" s="216"/>
      <c r="C2" s="216"/>
      <c r="D2" s="216"/>
      <c r="E2" s="216"/>
      <c r="F2" s="216"/>
      <c r="G2" s="216"/>
      <c r="H2" s="216"/>
    </row>
    <row r="3" ht="15.75" thickBot="1">
      <c r="A3" s="1"/>
    </row>
    <row r="4" spans="1:8" ht="24.75" customHeight="1">
      <c r="A4" s="293" t="s">
        <v>121</v>
      </c>
      <c r="B4" s="294"/>
      <c r="C4" s="294"/>
      <c r="D4" s="294"/>
      <c r="E4" s="294"/>
      <c r="F4" s="294"/>
      <c r="G4" s="294"/>
      <c r="H4" s="295"/>
    </row>
    <row r="5" spans="1:10" ht="24.75" customHeight="1">
      <c r="A5" s="296" t="s">
        <v>120</v>
      </c>
      <c r="B5" s="297"/>
      <c r="C5" s="297"/>
      <c r="D5" s="297"/>
      <c r="E5" s="297"/>
      <c r="F5" s="304"/>
      <c r="G5" s="305"/>
      <c r="H5" s="121"/>
      <c r="J5" t="str">
        <f>+IF(F5&gt;2007,"€","£")</f>
        <v>£</v>
      </c>
    </row>
    <row r="6" spans="1:8" ht="24.75" customHeight="1">
      <c r="A6" s="281" t="s">
        <v>2</v>
      </c>
      <c r="B6" s="282"/>
      <c r="C6" s="282"/>
      <c r="D6" s="282"/>
      <c r="E6" s="282"/>
      <c r="F6" s="282"/>
      <c r="G6" s="282"/>
      <c r="H6" s="283"/>
    </row>
    <row r="7" spans="1:8" ht="24.75" customHeight="1">
      <c r="A7" s="284" t="s">
        <v>114</v>
      </c>
      <c r="B7" s="285"/>
      <c r="C7" s="285"/>
      <c r="D7" s="285"/>
      <c r="E7" s="285"/>
      <c r="F7" s="285"/>
      <c r="G7" s="285"/>
      <c r="H7" s="120"/>
    </row>
    <row r="8" spans="1:8" ht="24.75" customHeight="1">
      <c r="A8" s="286" t="s">
        <v>116</v>
      </c>
      <c r="B8" s="287"/>
      <c r="C8" s="287"/>
      <c r="D8" s="288"/>
      <c r="E8" s="289"/>
      <c r="F8" s="289"/>
      <c r="G8" s="289"/>
      <c r="H8" s="290"/>
    </row>
    <row r="9" spans="1:8" ht="24.75" customHeight="1">
      <c r="A9" s="286" t="s">
        <v>255</v>
      </c>
      <c r="B9" s="287"/>
      <c r="C9" s="287"/>
      <c r="D9" s="287"/>
      <c r="E9" s="287"/>
      <c r="F9" s="288"/>
      <c r="G9" s="289"/>
      <c r="H9" s="290"/>
    </row>
    <row r="10" spans="1:8" ht="24.75" customHeight="1">
      <c r="A10" s="253" t="s">
        <v>5</v>
      </c>
      <c r="B10" s="254"/>
      <c r="C10" s="254"/>
      <c r="D10" s="254"/>
      <c r="E10" s="254"/>
      <c r="F10" s="254"/>
      <c r="G10" s="272"/>
      <c r="H10" s="274"/>
    </row>
    <row r="11" spans="1:8" ht="24.75" customHeight="1">
      <c r="A11" s="276" t="s">
        <v>273</v>
      </c>
      <c r="B11" s="277"/>
      <c r="C11" s="277"/>
      <c r="D11" s="277"/>
      <c r="E11" s="277"/>
      <c r="F11" s="277"/>
      <c r="G11" s="273"/>
      <c r="H11" s="275"/>
    </row>
    <row r="12" spans="1:8" ht="24.75" customHeight="1" thickBot="1">
      <c r="A12" s="278" t="s">
        <v>274</v>
      </c>
      <c r="B12" s="246"/>
      <c r="C12" s="246"/>
      <c r="D12" s="246"/>
      <c r="E12" s="246"/>
      <c r="F12" s="246"/>
      <c r="G12" s="41"/>
      <c r="H12" s="85"/>
    </row>
    <row r="13" spans="1:8" ht="24.75" customHeight="1" thickBot="1" thickTop="1">
      <c r="A13" s="279" t="s">
        <v>95</v>
      </c>
      <c r="B13" s="280"/>
      <c r="C13" s="280"/>
      <c r="D13" s="280"/>
      <c r="E13" s="280"/>
      <c r="F13" s="280"/>
      <c r="G13" s="42" t="str">
        <f>+J5</f>
        <v>£</v>
      </c>
      <c r="H13" s="86">
        <f>+H10+H12</f>
        <v>0</v>
      </c>
    </row>
    <row r="14" spans="1:8" ht="15.75" thickTop="1">
      <c r="A14" s="253" t="s">
        <v>97</v>
      </c>
      <c r="B14" s="254"/>
      <c r="C14" s="254"/>
      <c r="D14" s="254"/>
      <c r="E14" s="254"/>
      <c r="F14" s="254"/>
      <c r="G14" s="268"/>
      <c r="H14" s="270"/>
    </row>
    <row r="15" spans="1:8" ht="15">
      <c r="A15" s="221" t="s">
        <v>276</v>
      </c>
      <c r="B15" s="222"/>
      <c r="C15" s="222"/>
      <c r="D15" s="222"/>
      <c r="E15" s="222"/>
      <c r="F15" s="222"/>
      <c r="G15" s="269"/>
      <c r="H15" s="271"/>
    </row>
    <row r="16" spans="1:8" ht="24.75" customHeight="1">
      <c r="A16" s="260" t="s">
        <v>277</v>
      </c>
      <c r="B16" s="261"/>
      <c r="C16" s="261"/>
      <c r="D16" s="261"/>
      <c r="E16" s="261"/>
      <c r="F16" s="261"/>
      <c r="G16" s="87"/>
      <c r="H16" s="31"/>
    </row>
    <row r="17" spans="1:8" ht="24.75" customHeight="1">
      <c r="A17" s="260" t="s">
        <v>269</v>
      </c>
      <c r="B17" s="261"/>
      <c r="C17" s="261"/>
      <c r="D17" s="261"/>
      <c r="E17" s="261"/>
      <c r="F17" s="261"/>
      <c r="G17" s="87"/>
      <c r="H17" s="31"/>
    </row>
    <row r="18" spans="1:8" ht="24.75" customHeight="1">
      <c r="A18" s="260" t="s">
        <v>270</v>
      </c>
      <c r="B18" s="261"/>
      <c r="C18" s="261"/>
      <c r="D18" s="261"/>
      <c r="E18" s="261"/>
      <c r="F18" s="261"/>
      <c r="G18" s="87"/>
      <c r="H18" s="31"/>
    </row>
    <row r="19" spans="1:8" ht="24.75" customHeight="1">
      <c r="A19" s="260" t="s">
        <v>278</v>
      </c>
      <c r="B19" s="261"/>
      <c r="C19" s="261"/>
      <c r="D19" s="261"/>
      <c r="E19" s="261"/>
      <c r="F19" s="261"/>
      <c r="G19" s="87"/>
      <c r="H19" s="31"/>
    </row>
    <row r="20" spans="1:8" ht="24.75" customHeight="1">
      <c r="A20" s="260" t="s">
        <v>280</v>
      </c>
      <c r="B20" s="261"/>
      <c r="C20" s="261"/>
      <c r="D20" s="261"/>
      <c r="E20" s="261"/>
      <c r="F20" s="261"/>
      <c r="G20" s="87"/>
      <c r="H20" s="31"/>
    </row>
    <row r="21" spans="1:8" ht="24.75" customHeight="1">
      <c r="A21" s="260" t="s">
        <v>279</v>
      </c>
      <c r="B21" s="261"/>
      <c r="C21" s="261"/>
      <c r="D21" s="261"/>
      <c r="E21" s="261"/>
      <c r="F21" s="261"/>
      <c r="G21" s="87"/>
      <c r="H21" s="127"/>
    </row>
    <row r="22" spans="1:8" ht="24.75" customHeight="1">
      <c r="A22" s="260" t="s">
        <v>271</v>
      </c>
      <c r="B22" s="261"/>
      <c r="C22" s="261"/>
      <c r="D22" s="261"/>
      <c r="E22" s="261"/>
      <c r="F22" s="261"/>
      <c r="G22" s="87"/>
      <c r="H22" s="31"/>
    </row>
    <row r="23" spans="1:8" ht="40.5" customHeight="1" thickBot="1">
      <c r="A23" s="260" t="s">
        <v>321</v>
      </c>
      <c r="B23" s="261"/>
      <c r="C23" s="261"/>
      <c r="D23" s="261"/>
      <c r="E23" s="261"/>
      <c r="F23" s="261"/>
      <c r="G23" s="87"/>
      <c r="H23" s="31"/>
    </row>
    <row r="24" spans="1:8" ht="24.75" customHeight="1" thickBot="1" thickTop="1">
      <c r="A24" s="262" t="s">
        <v>98</v>
      </c>
      <c r="B24" s="263"/>
      <c r="C24" s="263"/>
      <c r="D24" s="263"/>
      <c r="E24" s="263"/>
      <c r="F24" s="263"/>
      <c r="G24" s="263"/>
      <c r="H24" s="86">
        <f>SUM(G14:G23)</f>
        <v>0</v>
      </c>
    </row>
    <row r="25" spans="1:8" ht="24.75" customHeight="1" thickTop="1">
      <c r="A25" s="264" t="s">
        <v>115</v>
      </c>
      <c r="B25" s="265"/>
      <c r="C25" s="265"/>
      <c r="D25" s="265"/>
      <c r="E25" s="265"/>
      <c r="F25" s="265"/>
      <c r="G25" s="43"/>
      <c r="H25" s="88">
        <f>+H13-H24</f>
        <v>0</v>
      </c>
    </row>
    <row r="26" spans="1:8" ht="26.25" customHeight="1">
      <c r="A26" s="302" t="s">
        <v>281</v>
      </c>
      <c r="B26" s="303"/>
      <c r="C26" s="303"/>
      <c r="D26" s="303"/>
      <c r="E26" s="303"/>
      <c r="F26" s="303"/>
      <c r="G26" s="128"/>
      <c r="H26" s="130"/>
    </row>
    <row r="27" spans="1:8" ht="21" customHeight="1" thickBot="1">
      <c r="A27" s="300" t="s">
        <v>275</v>
      </c>
      <c r="B27" s="301"/>
      <c r="C27" s="301"/>
      <c r="D27" s="301"/>
      <c r="E27" s="301"/>
      <c r="F27" s="301"/>
      <c r="G27" s="129">
        <f>IF(G26&gt;0,IF(G26/H25&gt;0.166666666666667,G26-ROUND(H25/6,0),0),0)</f>
        <v>0</v>
      </c>
      <c r="H27" s="131">
        <f>+G26-G27</f>
        <v>0</v>
      </c>
    </row>
    <row r="28" spans="1:8" ht="24.75" customHeight="1" thickBot="1" thickTop="1">
      <c r="A28" s="251" t="s">
        <v>117</v>
      </c>
      <c r="B28" s="252"/>
      <c r="C28" s="252"/>
      <c r="D28" s="252"/>
      <c r="E28" s="252"/>
      <c r="F28" s="252"/>
      <c r="G28" s="44" t="str">
        <f>+J5</f>
        <v>£</v>
      </c>
      <c r="H28" s="89">
        <f>+H25-G26+G27</f>
        <v>0</v>
      </c>
    </row>
    <row r="29" spans="1:8" ht="15.75" thickTop="1">
      <c r="A29" s="253" t="s">
        <v>99</v>
      </c>
      <c r="B29" s="254"/>
      <c r="C29" s="254"/>
      <c r="D29" s="254"/>
      <c r="E29" s="254"/>
      <c r="F29" s="254"/>
      <c r="G29" s="122" t="str">
        <f>+J5&amp;"                  c  "</f>
        <v>£                  c  </v>
      </c>
      <c r="H29" s="32"/>
    </row>
    <row r="30" spans="1:8" ht="24.75" customHeight="1">
      <c r="A30" s="255" t="s">
        <v>118</v>
      </c>
      <c r="B30" s="256"/>
      <c r="C30" s="256"/>
      <c r="D30" s="256"/>
      <c r="E30" s="257"/>
      <c r="F30" s="256"/>
      <c r="G30" s="91" t="str">
        <f>IF(F5=0,"επιλέξτε έτος",+IF(F5=2007,J52,IF(F5&lt;2011,J58,J64)))</f>
        <v>επιλέξτε έτος</v>
      </c>
      <c r="H30" s="31"/>
    </row>
    <row r="31" spans="1:8" ht="27.75" customHeight="1">
      <c r="A31" s="244" t="s">
        <v>119</v>
      </c>
      <c r="B31" s="245"/>
      <c r="C31" s="245"/>
      <c r="D31" s="245"/>
      <c r="E31" s="90"/>
      <c r="F31" s="39" t="s">
        <v>100</v>
      </c>
      <c r="G31" s="91">
        <f>+E31*0.05</f>
        <v>0</v>
      </c>
      <c r="H31" s="125" t="str">
        <f>+J5&amp;"                  c  "</f>
        <v>£                  c  </v>
      </c>
    </row>
    <row r="32" spans="1:8" ht="24.75" customHeight="1">
      <c r="A32" s="258" t="str">
        <f>+"ΟΛΙΚΟ ΠΟΣΟ ΦΟΡΟΥ  "&amp;J5</f>
        <v>ΟΛΙΚΟ ΠΟΣΟ ΦΟΡΟΥ  £</v>
      </c>
      <c r="B32" s="259"/>
      <c r="C32" s="259"/>
      <c r="D32" s="259"/>
      <c r="E32" s="259"/>
      <c r="F32" s="259"/>
      <c r="G32" s="259"/>
      <c r="H32" s="38" t="str">
        <f>IF(F5=0,"επιλέξτε έτος",SUM(G30:G31))</f>
        <v>επιλέξτε έτος</v>
      </c>
    </row>
    <row r="33" spans="1:8" ht="24.75" customHeight="1">
      <c r="A33" s="242" t="s">
        <v>101</v>
      </c>
      <c r="B33" s="243"/>
      <c r="C33" s="243"/>
      <c r="D33" s="243"/>
      <c r="E33" s="243"/>
      <c r="F33" s="243"/>
      <c r="G33" s="3"/>
      <c r="H33" s="48"/>
    </row>
    <row r="34" spans="1:8" ht="30.75" customHeight="1">
      <c r="A34" s="244" t="s">
        <v>123</v>
      </c>
      <c r="B34" s="245"/>
      <c r="C34" s="245"/>
      <c r="D34" s="245"/>
      <c r="E34" s="90"/>
      <c r="F34" s="246" t="s">
        <v>122</v>
      </c>
      <c r="G34" s="247"/>
      <c r="H34" s="38" t="str">
        <f>IF(F5=0,"επιλέξτε έτος",IF(F9="ΝΑΙ",IF(H28&gt;0,+IF(E34/H28&gt;0.75,0,(H32-H33)*0.1),0),0))</f>
        <v>επιλέξτε έτος</v>
      </c>
    </row>
    <row r="35" spans="1:8" ht="24.75" customHeight="1">
      <c r="A35" s="248" t="s">
        <v>272</v>
      </c>
      <c r="B35" s="249"/>
      <c r="C35" s="249"/>
      <c r="D35" s="249"/>
      <c r="E35" s="249"/>
      <c r="F35" s="249"/>
      <c r="G35" s="250"/>
      <c r="H35" s="48">
        <v>13978.9</v>
      </c>
    </row>
    <row r="36" spans="1:8" ht="24.75" customHeight="1">
      <c r="A36" s="251" t="s">
        <v>102</v>
      </c>
      <c r="B36" s="252"/>
      <c r="C36" s="252"/>
      <c r="D36" s="252"/>
      <c r="E36" s="252"/>
      <c r="F36" s="252"/>
      <c r="G36" s="44"/>
      <c r="H36" s="38" t="str">
        <f>IF(F5=0,"επιλέξτε έτος",+H32-H33+H34-H35)</f>
        <v>επιλέξτε έτος</v>
      </c>
    </row>
    <row r="37" spans="1:8" ht="24.75" customHeight="1">
      <c r="A37" s="235" t="s">
        <v>28</v>
      </c>
      <c r="B37" s="236"/>
      <c r="C37" s="236"/>
      <c r="D37" s="236"/>
      <c r="E37" s="237"/>
      <c r="F37" s="237"/>
      <c r="G37" s="237"/>
      <c r="H37" s="47"/>
    </row>
    <row r="38" spans="1:8" ht="27" customHeight="1" thickBot="1">
      <c r="A38" s="238" t="s">
        <v>29</v>
      </c>
      <c r="B38" s="239"/>
      <c r="C38" s="239"/>
      <c r="D38" s="2"/>
      <c r="E38" s="2"/>
      <c r="F38" s="2"/>
      <c r="G38" s="4" t="s">
        <v>30</v>
      </c>
      <c r="H38" s="119">
        <f ca="1">+NOW()</f>
        <v>42936.49771157408</v>
      </c>
    </row>
    <row r="39" ht="15">
      <c r="A39" s="5" t="s">
        <v>103</v>
      </c>
    </row>
    <row r="40" spans="1:8" ht="15" customHeight="1">
      <c r="A40" s="240" t="s">
        <v>31</v>
      </c>
      <c r="B40" s="241"/>
      <c r="C40" s="241"/>
      <c r="D40" s="241"/>
      <c r="E40" s="241"/>
      <c r="F40" s="241"/>
      <c r="G40" s="241"/>
      <c r="H40" s="241"/>
    </row>
    <row r="41" spans="1:8" ht="21" customHeight="1">
      <c r="A41" s="231" t="s">
        <v>32</v>
      </c>
      <c r="B41" s="232"/>
      <c r="C41" s="232"/>
      <c r="D41" s="232"/>
      <c r="E41" s="232"/>
      <c r="F41" s="232"/>
      <c r="G41" s="232"/>
      <c r="H41" s="232"/>
    </row>
    <row r="42" spans="1:8" ht="20.25" customHeight="1">
      <c r="A42" s="231" t="s">
        <v>33</v>
      </c>
      <c r="B42" s="232"/>
      <c r="C42" s="232"/>
      <c r="D42" s="232"/>
      <c r="E42" s="232"/>
      <c r="F42" s="232"/>
      <c r="G42" s="232"/>
      <c r="H42" s="232"/>
    </row>
    <row r="43" spans="1:8" ht="20.25" customHeight="1">
      <c r="A43" s="231" t="s">
        <v>34</v>
      </c>
      <c r="B43" s="232"/>
      <c r="C43" s="232"/>
      <c r="D43" s="232"/>
      <c r="E43" s="232"/>
      <c r="F43" s="232"/>
      <c r="G43" s="232"/>
      <c r="H43" s="232"/>
    </row>
    <row r="44" spans="1:8" ht="15" customHeight="1">
      <c r="A44" s="233" t="s">
        <v>35</v>
      </c>
      <c r="B44" s="234"/>
      <c r="C44" s="234"/>
      <c r="D44" s="234"/>
      <c r="E44" s="234"/>
      <c r="F44" s="234"/>
      <c r="G44" s="234"/>
      <c r="H44" s="234"/>
    </row>
    <row r="45" spans="1:8" ht="47.25" customHeight="1">
      <c r="A45" s="219" t="s">
        <v>104</v>
      </c>
      <c r="B45" s="220"/>
      <c r="C45" s="220"/>
      <c r="D45" s="220"/>
      <c r="E45" s="220"/>
      <c r="F45" s="220"/>
      <c r="G45" s="220"/>
      <c r="H45" s="220"/>
    </row>
    <row r="46" spans="1:8" ht="24" customHeight="1">
      <c r="A46" s="219" t="s">
        <v>105</v>
      </c>
      <c r="B46" s="220"/>
      <c r="C46" s="220"/>
      <c r="D46" s="220"/>
      <c r="E46" s="220"/>
      <c r="F46" s="220"/>
      <c r="G46" s="220"/>
      <c r="H46" s="220"/>
    </row>
    <row r="47" spans="1:8" ht="35.25" customHeight="1">
      <c r="A47" s="219" t="s">
        <v>106</v>
      </c>
      <c r="B47" s="220"/>
      <c r="C47" s="220"/>
      <c r="D47" s="220"/>
      <c r="E47" s="220"/>
      <c r="F47" s="220"/>
      <c r="G47" s="220"/>
      <c r="H47" s="220"/>
    </row>
    <row r="48" spans="1:8" ht="36" customHeight="1">
      <c r="A48" s="219" t="s">
        <v>107</v>
      </c>
      <c r="B48" s="220"/>
      <c r="C48" s="220"/>
      <c r="D48" s="220"/>
      <c r="E48" s="220"/>
      <c r="F48" s="220"/>
      <c r="G48" s="220"/>
      <c r="H48" s="220"/>
    </row>
    <row r="49" spans="1:8" ht="15">
      <c r="A49" s="219" t="s">
        <v>108</v>
      </c>
      <c r="B49" s="220"/>
      <c r="C49" s="220"/>
      <c r="D49" s="220"/>
      <c r="E49" s="220"/>
      <c r="F49" s="220"/>
      <c r="G49" s="220"/>
      <c r="H49" s="220"/>
    </row>
    <row r="50" spans="1:8" ht="15.75" customHeight="1" thickBot="1">
      <c r="A50" s="227">
        <v>2007</v>
      </c>
      <c r="B50" s="228"/>
      <c r="C50" s="228"/>
      <c r="D50" s="228"/>
      <c r="E50" s="228"/>
      <c r="F50" s="46"/>
      <c r="G50" s="46"/>
      <c r="H50" s="46"/>
    </row>
    <row r="51" spans="1:10" ht="26.25" thickBot="1">
      <c r="A51" s="229" t="s">
        <v>262</v>
      </c>
      <c r="B51" s="230"/>
      <c r="C51" s="30" t="s">
        <v>85</v>
      </c>
      <c r="D51" s="30" t="s">
        <v>109</v>
      </c>
      <c r="E51" s="30" t="s">
        <v>110</v>
      </c>
      <c r="F51" s="6"/>
      <c r="G51" s="6"/>
      <c r="H51" s="6"/>
      <c r="J51" s="124">
        <f>+H28</f>
        <v>0</v>
      </c>
    </row>
    <row r="52" spans="1:10" ht="15.75" thickBot="1">
      <c r="A52" s="84">
        <v>0</v>
      </c>
      <c r="B52" s="84">
        <v>10750</v>
      </c>
      <c r="C52" s="40">
        <v>0</v>
      </c>
      <c r="D52" s="126">
        <v>0</v>
      </c>
      <c r="E52" s="126">
        <v>0</v>
      </c>
      <c r="F52" s="6"/>
      <c r="G52" s="6"/>
      <c r="H52" s="6"/>
      <c r="J52" s="91">
        <f>+IF(J51&gt;B54,((J51-B54)*C55)+E54,IF(J51&gt;B53,((J51-B53)*C54)+E53,IF(J51&gt;B52,((J51-B52)*C53)+E52,0)))</f>
        <v>0</v>
      </c>
    </row>
    <row r="53" spans="1:8" ht="15.75" thickBot="1">
      <c r="A53" s="84">
        <f>+B52+1</f>
        <v>10751</v>
      </c>
      <c r="B53" s="84">
        <v>15750</v>
      </c>
      <c r="C53" s="40">
        <v>0.2</v>
      </c>
      <c r="D53" s="126">
        <f>(+B53-B52)*C53</f>
        <v>1000</v>
      </c>
      <c r="E53" s="126">
        <f>+E52+D53</f>
        <v>1000</v>
      </c>
      <c r="F53" s="6"/>
      <c r="G53" s="6"/>
      <c r="H53" s="6"/>
    </row>
    <row r="54" spans="1:8" ht="15.75" thickBot="1">
      <c r="A54" s="84">
        <f>+B53+1</f>
        <v>15751</v>
      </c>
      <c r="B54" s="84">
        <v>20600</v>
      </c>
      <c r="C54" s="40">
        <v>0.25</v>
      </c>
      <c r="D54" s="126">
        <f>(+B54-B53)*C54</f>
        <v>1212.5</v>
      </c>
      <c r="E54" s="126">
        <f>+E53+D54</f>
        <v>2212.5</v>
      </c>
      <c r="F54" s="6"/>
      <c r="G54" s="6"/>
      <c r="H54" s="6"/>
    </row>
    <row r="55" spans="1:8" ht="15.75" thickBot="1">
      <c r="A55" s="84">
        <f>+B54+1</f>
        <v>20601</v>
      </c>
      <c r="B55" s="84" t="s">
        <v>54</v>
      </c>
      <c r="C55" s="40">
        <v>0.3</v>
      </c>
      <c r="D55" s="126"/>
      <c r="E55" s="126"/>
      <c r="F55" s="6"/>
      <c r="G55" s="6"/>
      <c r="H55" s="6"/>
    </row>
    <row r="56" spans="1:8" ht="15.75" customHeight="1" thickBot="1">
      <c r="A56" s="227" t="s">
        <v>261</v>
      </c>
      <c r="B56" s="228"/>
      <c r="C56" s="228"/>
      <c r="D56" s="228"/>
      <c r="E56" s="228"/>
      <c r="F56" s="46"/>
      <c r="G56" s="46"/>
      <c r="H56" s="46"/>
    </row>
    <row r="57" spans="1:10" ht="26.25" thickBot="1">
      <c r="A57" s="229" t="s">
        <v>263</v>
      </c>
      <c r="B57" s="230"/>
      <c r="C57" s="30" t="s">
        <v>85</v>
      </c>
      <c r="D57" s="30" t="s">
        <v>109</v>
      </c>
      <c r="E57" s="30" t="s">
        <v>110</v>
      </c>
      <c r="F57" s="6"/>
      <c r="G57" s="6"/>
      <c r="H57" s="6"/>
      <c r="J57" s="124">
        <f>+H28</f>
        <v>0</v>
      </c>
    </row>
    <row r="58" spans="1:10" ht="15.75" thickBot="1">
      <c r="A58" s="84">
        <v>0</v>
      </c>
      <c r="B58" s="84">
        <v>19500</v>
      </c>
      <c r="C58" s="40">
        <v>0</v>
      </c>
      <c r="D58" s="126">
        <v>0</v>
      </c>
      <c r="E58" s="126">
        <v>0</v>
      </c>
      <c r="F58" s="6"/>
      <c r="G58" s="6"/>
      <c r="H58" s="6"/>
      <c r="J58" s="91">
        <f>+IF(J57&gt;B60,((J57-B60)*C61)+E60,IF(J57&gt;B59,((J57-B59)*C60)+E59,IF(J57&gt;B58,((J57-B58)*C59)+E58,0)))</f>
        <v>0</v>
      </c>
    </row>
    <row r="59" spans="1:8" ht="15.75" thickBot="1">
      <c r="A59" s="84">
        <f>+B58+1</f>
        <v>19501</v>
      </c>
      <c r="B59" s="84">
        <v>28000</v>
      </c>
      <c r="C59" s="40">
        <v>0.2</v>
      </c>
      <c r="D59" s="126">
        <f>(+B59-B58)*C59</f>
        <v>1700</v>
      </c>
      <c r="E59" s="126">
        <f>+E58+D59</f>
        <v>1700</v>
      </c>
      <c r="F59" s="6"/>
      <c r="G59" s="6"/>
      <c r="H59" s="6"/>
    </row>
    <row r="60" spans="1:8" ht="15.75" thickBot="1">
      <c r="A60" s="84">
        <f>+B59+1</f>
        <v>28001</v>
      </c>
      <c r="B60" s="84">
        <v>36300</v>
      </c>
      <c r="C60" s="40">
        <v>0.25</v>
      </c>
      <c r="D60" s="126">
        <f>(+B60-B59)*C60</f>
        <v>2075</v>
      </c>
      <c r="E60" s="126">
        <f>+E59+D60</f>
        <v>3775</v>
      </c>
      <c r="F60" s="6"/>
      <c r="G60" s="6"/>
      <c r="H60" s="6"/>
    </row>
    <row r="61" spans="1:8" ht="15.75" thickBot="1">
      <c r="A61" s="84">
        <f>+B60+1</f>
        <v>36301</v>
      </c>
      <c r="B61" s="84" t="s">
        <v>54</v>
      </c>
      <c r="C61" s="40">
        <v>0.3</v>
      </c>
      <c r="D61" s="126"/>
      <c r="E61" s="126"/>
      <c r="F61" s="6"/>
      <c r="G61" s="6"/>
      <c r="H61" s="6"/>
    </row>
    <row r="62" spans="1:8" ht="15.75" customHeight="1" thickBot="1">
      <c r="A62" s="227" t="s">
        <v>124</v>
      </c>
      <c r="B62" s="228"/>
      <c r="C62" s="228"/>
      <c r="D62" s="228"/>
      <c r="E62" s="228"/>
      <c r="F62" s="46"/>
      <c r="G62" s="46"/>
      <c r="H62" s="46"/>
    </row>
    <row r="63" spans="1:10" ht="26.25" thickBot="1">
      <c r="A63" s="229" t="s">
        <v>263</v>
      </c>
      <c r="B63" s="230"/>
      <c r="C63" s="30" t="s">
        <v>85</v>
      </c>
      <c r="D63" s="30" t="s">
        <v>109</v>
      </c>
      <c r="E63" s="30" t="s">
        <v>110</v>
      </c>
      <c r="F63" s="6"/>
      <c r="G63" s="6"/>
      <c r="H63" s="6"/>
      <c r="J63" s="124">
        <f>+H28</f>
        <v>0</v>
      </c>
    </row>
    <row r="64" spans="1:10" ht="15.75" thickBot="1">
      <c r="A64" s="84">
        <v>0</v>
      </c>
      <c r="B64" s="84">
        <v>19500</v>
      </c>
      <c r="C64" s="40">
        <v>0</v>
      </c>
      <c r="D64" s="126">
        <v>0</v>
      </c>
      <c r="E64" s="126">
        <v>0</v>
      </c>
      <c r="F64" s="6"/>
      <c r="G64" s="6"/>
      <c r="H64" s="6"/>
      <c r="J64" s="91">
        <f>+IF(J63&gt;B67,((J63-B67)*C68)+E67,IF(J63&gt;B66,((J63-B66)*C67)+E66,IF(J63&gt;B65,((J63-B65)*C66)+E65,IF(J63&gt;B64,(J63-B64)*C65,0))))</f>
        <v>0</v>
      </c>
    </row>
    <row r="65" spans="1:8" ht="15.75" thickBot="1">
      <c r="A65" s="84">
        <f>+B64+1</f>
        <v>19501</v>
      </c>
      <c r="B65" s="84">
        <v>28000</v>
      </c>
      <c r="C65" s="40">
        <v>0.2</v>
      </c>
      <c r="D65" s="126">
        <f>(+B65-B64)*C65</f>
        <v>1700</v>
      </c>
      <c r="E65" s="126">
        <f>+E64+D65</f>
        <v>1700</v>
      </c>
      <c r="F65" s="6"/>
      <c r="G65" s="6"/>
      <c r="H65" s="6"/>
    </row>
    <row r="66" spans="1:8" ht="15.75" thickBot="1">
      <c r="A66" s="84">
        <f>+B65+1</f>
        <v>28001</v>
      </c>
      <c r="B66" s="84">
        <v>36300</v>
      </c>
      <c r="C66" s="40">
        <v>0.25</v>
      </c>
      <c r="D66" s="126">
        <f>(+B66-B65)*C66</f>
        <v>2075</v>
      </c>
      <c r="E66" s="126">
        <f>+E65+D66</f>
        <v>3775</v>
      </c>
      <c r="F66" s="6"/>
      <c r="G66" s="6"/>
      <c r="H66" s="6"/>
    </row>
    <row r="67" spans="1:8" ht="15.75" thickBot="1">
      <c r="A67" s="84">
        <f>+B66+1</f>
        <v>36301</v>
      </c>
      <c r="B67" s="84">
        <v>60000</v>
      </c>
      <c r="C67" s="40">
        <v>0.3</v>
      </c>
      <c r="D67" s="126">
        <f>(+B67-B66)*C67</f>
        <v>7110</v>
      </c>
      <c r="E67" s="126">
        <f>+E66+D67</f>
        <v>10885</v>
      </c>
      <c r="F67" s="6"/>
      <c r="G67" s="6"/>
      <c r="H67" s="6"/>
    </row>
    <row r="68" spans="1:8" ht="15.75" thickBot="1">
      <c r="A68" s="84">
        <f>+B67+1</f>
        <v>60001</v>
      </c>
      <c r="B68" s="84" t="s">
        <v>54</v>
      </c>
      <c r="C68" s="40">
        <v>0.35</v>
      </c>
      <c r="D68" s="126"/>
      <c r="E68" s="126"/>
      <c r="F68" s="6"/>
      <c r="G68" s="6"/>
      <c r="H68" s="6"/>
    </row>
    <row r="69" spans="1:8" ht="37.5" customHeight="1">
      <c r="A69" s="219" t="s">
        <v>111</v>
      </c>
      <c r="B69" s="220"/>
      <c r="C69" s="220"/>
      <c r="D69" s="220"/>
      <c r="E69" s="220"/>
      <c r="F69" s="220"/>
      <c r="G69" s="220"/>
      <c r="H69" s="220"/>
    </row>
    <row r="70" spans="1:8" ht="44.25" customHeight="1">
      <c r="A70" s="219" t="s">
        <v>112</v>
      </c>
      <c r="B70" s="220"/>
      <c r="C70" s="220"/>
      <c r="D70" s="220"/>
      <c r="E70" s="220"/>
      <c r="F70" s="220"/>
      <c r="G70" s="220"/>
      <c r="H70" s="220"/>
    </row>
    <row r="71" spans="1:8" ht="15">
      <c r="A71" s="219" t="s">
        <v>113</v>
      </c>
      <c r="B71" s="220"/>
      <c r="C71" s="220"/>
      <c r="D71" s="220"/>
      <c r="E71" s="220"/>
      <c r="F71" s="220"/>
      <c r="G71" s="220"/>
      <c r="H71" s="220"/>
    </row>
    <row r="72" ht="15" hidden="1">
      <c r="A72" s="5"/>
    </row>
    <row r="73" ht="15" hidden="1"/>
    <row r="74" ht="15" hidden="1">
      <c r="B74" s="21">
        <f ca="1">+NOW()</f>
        <v>42936.49771157408</v>
      </c>
    </row>
    <row r="75" ht="15" hidden="1">
      <c r="B75" s="6" t="s">
        <v>86</v>
      </c>
    </row>
    <row r="76" ht="15" hidden="1">
      <c r="B76" s="6" t="s">
        <v>87</v>
      </c>
    </row>
    <row r="77" ht="15"/>
    <row r="78" ht="15"/>
  </sheetData>
  <sheetProtection password="8C33" sheet="1" objects="1" scenarios="1"/>
  <mergeCells count="66">
    <mergeCell ref="A27:F27"/>
    <mergeCell ref="A45:H45"/>
    <mergeCell ref="A38:C38"/>
    <mergeCell ref="A40:H40"/>
    <mergeCell ref="A25:F25"/>
    <mergeCell ref="A31:D31"/>
    <mergeCell ref="A35:G35"/>
    <mergeCell ref="A28:F28"/>
    <mergeCell ref="A43:H43"/>
    <mergeCell ref="A42:H42"/>
    <mergeCell ref="A37:D37"/>
    <mergeCell ref="A46:H46"/>
    <mergeCell ref="A69:H69"/>
    <mergeCell ref="A62:E62"/>
    <mergeCell ref="A48:H48"/>
    <mergeCell ref="A44:H44"/>
    <mergeCell ref="A63:B63"/>
    <mergeCell ref="A47:H47"/>
    <mergeCell ref="A71:H71"/>
    <mergeCell ref="A22:F22"/>
    <mergeCell ref="A23:F23"/>
    <mergeCell ref="A33:F33"/>
    <mergeCell ref="A32:G32"/>
    <mergeCell ref="A41:H41"/>
    <mergeCell ref="A56:E56"/>
    <mergeCell ref="A70:H70"/>
    <mergeCell ref="E37:G37"/>
    <mergeCell ref="A36:F36"/>
    <mergeCell ref="H14:H15"/>
    <mergeCell ref="A24:G24"/>
    <mergeCell ref="A29:F29"/>
    <mergeCell ref="A57:B57"/>
    <mergeCell ref="A50:E50"/>
    <mergeCell ref="A51:B51"/>
    <mergeCell ref="A49:H49"/>
    <mergeCell ref="A30:F30"/>
    <mergeCell ref="A15:F15"/>
    <mergeCell ref="A18:F18"/>
    <mergeCell ref="A21:F21"/>
    <mergeCell ref="A20:F20"/>
    <mergeCell ref="A16:F16"/>
    <mergeCell ref="A10:F10"/>
    <mergeCell ref="A14:F14"/>
    <mergeCell ref="G14:G15"/>
    <mergeCell ref="A13:F13"/>
    <mergeCell ref="A12:F12"/>
    <mergeCell ref="A2:H2"/>
    <mergeCell ref="A4:H4"/>
    <mergeCell ref="A5:E5"/>
    <mergeCell ref="F5:G5"/>
    <mergeCell ref="A6:H6"/>
    <mergeCell ref="A34:D34"/>
    <mergeCell ref="F34:G34"/>
    <mergeCell ref="A19:F19"/>
    <mergeCell ref="A17:F17"/>
    <mergeCell ref="A26:F26"/>
    <mergeCell ref="C1:E1"/>
    <mergeCell ref="F1:H1"/>
    <mergeCell ref="A8:C8"/>
    <mergeCell ref="A7:G7"/>
    <mergeCell ref="D8:H8"/>
    <mergeCell ref="A11:F11"/>
    <mergeCell ref="G10:G11"/>
    <mergeCell ref="H10:H11"/>
    <mergeCell ref="A9:E9"/>
    <mergeCell ref="F9:H9"/>
  </mergeCells>
  <conditionalFormatting sqref="H7">
    <cfRule type="expression" priority="4" dxfId="4" stopIfTrue="1">
      <formula>LEN(TRIM(H7))=0</formula>
    </cfRule>
    <cfRule type="expression" priority="9" dxfId="0">
      <formula>TICCheck($H$7)=FALSE</formula>
    </cfRule>
  </conditionalFormatting>
  <conditionalFormatting sqref="D8">
    <cfRule type="expression" priority="25" dxfId="4">
      <formula>AND(LEN(D8)=0,LEN(H7)&gt;0)</formula>
    </cfRule>
  </conditionalFormatting>
  <conditionalFormatting sqref="E37">
    <cfRule type="expression" priority="26" dxfId="0">
      <formula>AND($H$36&gt;0,LEN('(Έντυπο Ε.Πρ.158) 2007 - 2013'!#REF!)=0)</formula>
    </cfRule>
  </conditionalFormatting>
  <conditionalFormatting sqref="F9">
    <cfRule type="expression" priority="3" dxfId="4" stopIfTrue="1">
      <formula>AND(LEN(F9)=0,LEN(H7)&gt;0)</formula>
    </cfRule>
  </conditionalFormatting>
  <conditionalFormatting sqref="F5:G5">
    <cfRule type="expression" priority="2" dxfId="4" stopIfTrue="1">
      <formula>LEN(F5)=0</formula>
    </cfRule>
  </conditionalFormatting>
  <conditionalFormatting sqref="E34">
    <cfRule type="expression" priority="1" dxfId="4" stopIfTrue="1">
      <formula>AND(F9="ΝΑΙ",LEN(E34)=0)</formula>
    </cfRule>
  </conditionalFormatting>
  <conditionalFormatting sqref="G9">
    <cfRule type="expression" priority="68" dxfId="4" stopIfTrue="1">
      <formula>AND(LEN(G9)=0,LEN(J7)&gt;0)</formula>
    </cfRule>
  </conditionalFormatting>
  <conditionalFormatting sqref="H9">
    <cfRule type="expression" priority="70" dxfId="4" stopIfTrue="1">
      <formula>AND(LEN(H9)=0,LEN(I7)&gt;0)</formula>
    </cfRule>
  </conditionalFormatting>
  <dataValidations count="3">
    <dataValidation type="list" allowBlank="1" showInputMessage="1" showErrorMessage="1" sqref="F5:G5">
      <formula1>"2007,2008,2009,2010,2011,2012,2013"</formula1>
    </dataValidation>
    <dataValidation type="list" allowBlank="1" showInputMessage="1" showErrorMessage="1" sqref="E37">
      <formula1>$B$75:$B$76</formula1>
    </dataValidation>
    <dataValidation type="list" allowBlank="1" showInputMessage="1" showErrorMessage="1" sqref="F9:H9">
      <formula1>"ΝΑΙ,ΟΧΙ"</formula1>
    </dataValidation>
  </dataValidations>
  <printOptions/>
  <pageMargins left="0.25" right="0.25" top="0.75" bottom="0.75" header="0.3" footer="0.3"/>
  <pageSetup horizontalDpi="600" verticalDpi="600" orientation="portrait" paperSize="9" scale="79" r:id="rId1"/>
  <rowBreaks count="1" manualBreakCount="1">
    <brk id="39" max="255" man="1"/>
  </rowBreaks>
</worksheet>
</file>

<file path=xl/worksheets/sheet6.xml><?xml version="1.0" encoding="utf-8"?>
<worksheet xmlns="http://schemas.openxmlformats.org/spreadsheetml/2006/main" xmlns:r="http://schemas.openxmlformats.org/officeDocument/2006/relationships">
  <sheetPr codeName="Sheet7"/>
  <dimension ref="A1:W108"/>
  <sheetViews>
    <sheetView view="pageBreakPreview" zoomScale="77" zoomScaleNormal="85" zoomScaleSheetLayoutView="77" workbookViewId="0" topLeftCell="A13">
      <selection activeCell="A22" sqref="A22:N22"/>
    </sheetView>
  </sheetViews>
  <sheetFormatPr defaultColWidth="9.140625" defaultRowHeight="15"/>
  <cols>
    <col min="1" max="1" width="19.57421875" style="0" customWidth="1"/>
    <col min="2" max="2" width="10.00390625" style="0" customWidth="1"/>
    <col min="3" max="3" width="11.00390625" style="0" customWidth="1"/>
    <col min="4" max="15" width="10.00390625" style="0" customWidth="1"/>
  </cols>
  <sheetData>
    <row r="1" ht="15.75" thickBot="1">
      <c r="A1" s="1" t="s">
        <v>0</v>
      </c>
    </row>
    <row r="2" spans="1:15" ht="16.5" thickTop="1">
      <c r="A2" s="306" t="s">
        <v>1</v>
      </c>
      <c r="B2" s="307"/>
      <c r="C2" s="307"/>
      <c r="D2" s="307"/>
      <c r="E2" s="307"/>
      <c r="F2" s="307"/>
      <c r="G2" s="307"/>
      <c r="H2" s="307"/>
      <c r="I2" s="307"/>
      <c r="J2" s="307"/>
      <c r="K2" s="307"/>
      <c r="L2" s="307"/>
      <c r="M2" s="307"/>
      <c r="N2" s="307"/>
      <c r="O2" s="308"/>
    </row>
    <row r="3" spans="1:15" ht="16.5" customHeight="1">
      <c r="A3" s="309" t="s">
        <v>88</v>
      </c>
      <c r="B3" s="310"/>
      <c r="C3" s="310"/>
      <c r="D3" s="310"/>
      <c r="E3" s="310"/>
      <c r="F3" s="310"/>
      <c r="G3" s="310"/>
      <c r="H3" s="190"/>
      <c r="I3" s="191"/>
      <c r="J3" s="191"/>
      <c r="K3" s="191"/>
      <c r="L3" s="191"/>
      <c r="M3" s="191"/>
      <c r="N3" s="191"/>
      <c r="O3" s="192"/>
    </row>
    <row r="4" spans="1:15" ht="15">
      <c r="A4" s="311" t="s">
        <v>2</v>
      </c>
      <c r="B4" s="312"/>
      <c r="C4" s="312"/>
      <c r="D4" s="312"/>
      <c r="E4" s="312"/>
      <c r="F4" s="312"/>
      <c r="G4" s="312"/>
      <c r="H4" s="312"/>
      <c r="I4" s="312"/>
      <c r="J4" s="312"/>
      <c r="K4" s="312"/>
      <c r="L4" s="312"/>
      <c r="M4" s="312"/>
      <c r="N4" s="312"/>
      <c r="O4" s="313"/>
    </row>
    <row r="5" spans="1:15" ht="15">
      <c r="A5" s="314" t="s">
        <v>314</v>
      </c>
      <c r="B5" s="315"/>
      <c r="C5" s="315"/>
      <c r="D5" s="315"/>
      <c r="E5" s="315"/>
      <c r="F5" s="315"/>
      <c r="G5" s="315"/>
      <c r="H5" s="315"/>
      <c r="I5" s="315"/>
      <c r="J5" s="315"/>
      <c r="K5" s="315"/>
      <c r="L5" s="315"/>
      <c r="M5" s="315"/>
      <c r="N5" s="289"/>
      <c r="O5" s="316"/>
    </row>
    <row r="6" spans="1:15" ht="15">
      <c r="A6" s="314" t="s">
        <v>3</v>
      </c>
      <c r="B6" s="315"/>
      <c r="C6" s="315"/>
      <c r="D6" s="315"/>
      <c r="E6" s="289"/>
      <c r="F6" s="289"/>
      <c r="G6" s="289"/>
      <c r="H6" s="289"/>
      <c r="I6" s="289"/>
      <c r="J6" s="289"/>
      <c r="K6" s="289"/>
      <c r="L6" s="289"/>
      <c r="M6" s="289"/>
      <c r="N6" s="289"/>
      <c r="O6" s="316"/>
    </row>
    <row r="7" spans="1:15" ht="45.75" customHeight="1">
      <c r="A7" s="317" t="s">
        <v>4</v>
      </c>
      <c r="B7" s="318"/>
      <c r="C7" s="318"/>
      <c r="D7" s="318"/>
      <c r="E7" s="318"/>
      <c r="F7" s="318"/>
      <c r="G7" s="318"/>
      <c r="H7" s="318"/>
      <c r="I7" s="318"/>
      <c r="J7" s="318"/>
      <c r="K7" s="319"/>
      <c r="L7" s="319"/>
      <c r="M7" s="319"/>
      <c r="N7" s="319"/>
      <c r="O7" s="320"/>
    </row>
    <row r="8" spans="1:15" ht="15">
      <c r="A8" s="321" t="s">
        <v>5</v>
      </c>
      <c r="B8" s="322"/>
      <c r="C8" s="322"/>
      <c r="D8" s="322"/>
      <c r="E8" s="322"/>
      <c r="F8" s="322"/>
      <c r="G8" s="322"/>
      <c r="H8" s="322"/>
      <c r="I8" s="322"/>
      <c r="J8" s="322"/>
      <c r="K8" s="322"/>
      <c r="L8" s="322"/>
      <c r="M8" s="322"/>
      <c r="N8" s="322"/>
      <c r="O8" s="323"/>
    </row>
    <row r="9" spans="1:15" ht="15">
      <c r="A9" s="324" t="s">
        <v>6</v>
      </c>
      <c r="B9" s="325"/>
      <c r="C9" s="325"/>
      <c r="D9" s="325"/>
      <c r="E9" s="325"/>
      <c r="F9" s="325"/>
      <c r="G9" s="325"/>
      <c r="H9" s="325"/>
      <c r="I9" s="325"/>
      <c r="J9" s="325"/>
      <c r="K9" s="325"/>
      <c r="L9" s="325"/>
      <c r="M9" s="325"/>
      <c r="N9" s="325"/>
      <c r="O9" s="326"/>
    </row>
    <row r="10" spans="1:15" ht="15">
      <c r="A10" s="324" t="s">
        <v>284</v>
      </c>
      <c r="B10" s="325"/>
      <c r="C10" s="325"/>
      <c r="D10" s="325"/>
      <c r="E10" s="325"/>
      <c r="F10" s="325"/>
      <c r="G10" s="325"/>
      <c r="H10" s="325"/>
      <c r="I10" s="325"/>
      <c r="J10" s="325"/>
      <c r="K10" s="325"/>
      <c r="L10" s="325"/>
      <c r="M10" s="325"/>
      <c r="N10" s="325"/>
      <c r="O10" s="326"/>
    </row>
    <row r="11" spans="1:15" ht="15">
      <c r="A11" s="324" t="s">
        <v>291</v>
      </c>
      <c r="B11" s="325"/>
      <c r="C11" s="325"/>
      <c r="D11" s="325"/>
      <c r="E11" s="325"/>
      <c r="F11" s="325"/>
      <c r="G11" s="325"/>
      <c r="H11" s="325"/>
      <c r="I11" s="325"/>
      <c r="J11" s="325"/>
      <c r="K11" s="325"/>
      <c r="L11" s="325"/>
      <c r="M11" s="325"/>
      <c r="N11" s="325"/>
      <c r="O11" s="326"/>
    </row>
    <row r="12" spans="1:15" ht="15">
      <c r="A12" s="324" t="s">
        <v>7</v>
      </c>
      <c r="B12" s="325"/>
      <c r="C12" s="325"/>
      <c r="D12" s="325"/>
      <c r="E12" s="325"/>
      <c r="F12" s="325"/>
      <c r="G12" s="325"/>
      <c r="H12" s="325"/>
      <c r="I12" s="325"/>
      <c r="J12" s="325"/>
      <c r="K12" s="325"/>
      <c r="L12" s="325"/>
      <c r="M12" s="325"/>
      <c r="N12" s="325"/>
      <c r="O12" s="326"/>
    </row>
    <row r="13" spans="1:15" ht="15">
      <c r="A13" s="327" t="s">
        <v>8</v>
      </c>
      <c r="B13" s="328"/>
      <c r="C13" s="328"/>
      <c r="D13" s="328"/>
      <c r="E13" s="328"/>
      <c r="F13" s="328"/>
      <c r="G13" s="328"/>
      <c r="H13" s="328"/>
      <c r="I13" s="328"/>
      <c r="J13" s="328"/>
      <c r="K13" s="328"/>
      <c r="L13" s="328"/>
      <c r="M13" s="328"/>
      <c r="N13" s="328"/>
      <c r="O13" s="329"/>
    </row>
    <row r="14" spans="1:15" ht="20.25" customHeight="1">
      <c r="A14" s="193" t="s">
        <v>5</v>
      </c>
      <c r="B14" s="194" t="s">
        <v>9</v>
      </c>
      <c r="C14" s="194" t="s">
        <v>10</v>
      </c>
      <c r="D14" s="194" t="s">
        <v>11</v>
      </c>
      <c r="E14" s="194" t="s">
        <v>12</v>
      </c>
      <c r="F14" s="194" t="s">
        <v>13</v>
      </c>
      <c r="G14" s="194" t="s">
        <v>14</v>
      </c>
      <c r="H14" s="194" t="s">
        <v>15</v>
      </c>
      <c r="I14" s="194" t="s">
        <v>16</v>
      </c>
      <c r="J14" s="194" t="s">
        <v>17</v>
      </c>
      <c r="K14" s="194" t="s">
        <v>18</v>
      </c>
      <c r="L14" s="194" t="s">
        <v>19</v>
      </c>
      <c r="M14" s="194" t="s">
        <v>20</v>
      </c>
      <c r="N14" s="194" t="s">
        <v>21</v>
      </c>
      <c r="O14" s="195" t="s">
        <v>22</v>
      </c>
    </row>
    <row r="15" spans="1:15" ht="18.75" customHeight="1">
      <c r="A15" s="196">
        <f>IF(AND(LEFT($E$27,3)="Όχι",LEN(TRIM($K$7))&gt;0),"Τεκμαρτό εισόδημα αυτοτελώς","")</f>
      </c>
      <c r="B15" s="197">
        <f>IF(AND(LEFT($E$27,3)="Όχι",LEN(TRIM($K$7))&gt;0),+IF($H$3=2012,VLOOKUP($K$7,$A$84:$Q$102,16,FALSE),IF(OR($H$3=2013,$H$3=2014,$H$3=2015,$H$3=2016),VLOOKUP($K$7,$A$84:$Q$102,17,FALSE),"δεν είναι διαθέσιμο")),"")</f>
      </c>
      <c r="C15" s="197">
        <f>IF(AND(LEFT($E$27,3)="Όχι",LEN(TRIM($K$7))&gt;0),+IF($H$3=2012,VLOOKUP($K$7,$A$84:$Q$102,16,FALSE),IF(OR($H$3=2013,$H$3=2014,,$H$3=2015,$H$3=2016),VLOOKUP($K$7,$A$84:$Q$102,17,FALSE),"δεν είναι διαθέσιμο")),"")</f>
      </c>
      <c r="D15" s="197">
        <f aca="true" t="shared" si="0" ref="D15:M15">IF(AND(LEFT($E$27,3)="Όχι",LEN(TRIM($K$7))&gt;0),+IF($H$3=2012,VLOOKUP($K$7,$A$84:$Q$102,16,FALSE),IF(OR($H$3=2013,$H$3=2014,$H$3=2015,$H$3=2016),VLOOKUP($K$7,$A$84:$Q$102,17,FALSE),"δεν είναι διαθέσιμο")),"")</f>
      </c>
      <c r="E15" s="197">
        <f t="shared" si="0"/>
      </c>
      <c r="F15" s="197">
        <f t="shared" si="0"/>
      </c>
      <c r="G15" s="197">
        <f t="shared" si="0"/>
      </c>
      <c r="H15" s="197">
        <f t="shared" si="0"/>
      </c>
      <c r="I15" s="197">
        <f t="shared" si="0"/>
      </c>
      <c r="J15" s="197">
        <f t="shared" si="0"/>
      </c>
      <c r="K15" s="197">
        <f t="shared" si="0"/>
      </c>
      <c r="L15" s="197">
        <f t="shared" si="0"/>
      </c>
      <c r="M15" s="197">
        <f t="shared" si="0"/>
      </c>
      <c r="N15" s="198"/>
      <c r="O15" s="199"/>
    </row>
    <row r="16" spans="1:15" ht="15">
      <c r="A16" s="200" t="s">
        <v>285</v>
      </c>
      <c r="B16" s="22"/>
      <c r="C16" s="22"/>
      <c r="D16" s="22"/>
      <c r="E16" s="22"/>
      <c r="F16" s="22"/>
      <c r="G16" s="22"/>
      <c r="H16" s="22"/>
      <c r="I16" s="22"/>
      <c r="J16" s="22"/>
      <c r="K16" s="22"/>
      <c r="L16" s="22"/>
      <c r="M16" s="22"/>
      <c r="N16" s="204"/>
      <c r="O16" s="168">
        <f>+SUM(B16:N16)</f>
        <v>0</v>
      </c>
    </row>
    <row r="17" spans="1:15" ht="15">
      <c r="A17" s="201" t="s">
        <v>286</v>
      </c>
      <c r="B17" s="132"/>
      <c r="C17" s="132"/>
      <c r="D17" s="132"/>
      <c r="E17" s="132"/>
      <c r="F17" s="132"/>
      <c r="G17" s="132"/>
      <c r="H17" s="132"/>
      <c r="I17" s="132"/>
      <c r="J17" s="132"/>
      <c r="K17" s="132"/>
      <c r="L17" s="132"/>
      <c r="M17" s="132"/>
      <c r="N17" s="132"/>
      <c r="O17" s="169">
        <f>+SUM(B17:N17)</f>
        <v>0</v>
      </c>
    </row>
    <row r="18" spans="1:16" ht="15.75" thickBot="1">
      <c r="A18" s="202" t="s">
        <v>23</v>
      </c>
      <c r="B18" s="24">
        <f>+B16+B17</f>
        <v>0</v>
      </c>
      <c r="C18" s="24">
        <f>+C16+C17</f>
        <v>0</v>
      </c>
      <c r="D18" s="24">
        <f aca="true" t="shared" si="1" ref="D18:L18">+D16+D17</f>
        <v>0</v>
      </c>
      <c r="E18" s="24">
        <f t="shared" si="1"/>
        <v>0</v>
      </c>
      <c r="F18" s="24">
        <f t="shared" si="1"/>
        <v>0</v>
      </c>
      <c r="G18" s="24">
        <f>+G16+G17</f>
        <v>0</v>
      </c>
      <c r="H18" s="24">
        <f t="shared" si="1"/>
        <v>0</v>
      </c>
      <c r="I18" s="24">
        <f t="shared" si="1"/>
        <v>0</v>
      </c>
      <c r="J18" s="24">
        <f>+J16+J17</f>
        <v>0</v>
      </c>
      <c r="K18" s="24">
        <f t="shared" si="1"/>
        <v>0</v>
      </c>
      <c r="L18" s="24">
        <f t="shared" si="1"/>
        <v>0</v>
      </c>
      <c r="M18" s="24">
        <f>+M16+M17</f>
        <v>0</v>
      </c>
      <c r="N18" s="24">
        <f>+N16+N17</f>
        <v>0</v>
      </c>
      <c r="O18" s="170">
        <f>+SUM(B18:N18)</f>
        <v>0</v>
      </c>
      <c r="P18" s="167"/>
    </row>
    <row r="19" spans="1:15" ht="16.5" thickBot="1" thickTop="1">
      <c r="A19" s="203" t="s">
        <v>24</v>
      </c>
      <c r="B19" s="23">
        <f>+B38-IF($H$3&lt;2014,0,B39)</f>
        <v>0</v>
      </c>
      <c r="C19" s="23">
        <f aca="true" t="shared" si="2" ref="C19:H19">+C38-IF($H$3&lt;2014,0,C39)</f>
        <v>0</v>
      </c>
      <c r="D19" s="23">
        <f t="shared" si="2"/>
        <v>0</v>
      </c>
      <c r="E19" s="23">
        <f t="shared" si="2"/>
        <v>0</v>
      </c>
      <c r="F19" s="23">
        <f t="shared" si="2"/>
        <v>0</v>
      </c>
      <c r="G19" s="23">
        <f t="shared" si="2"/>
        <v>0</v>
      </c>
      <c r="H19" s="23">
        <f t="shared" si="2"/>
        <v>0</v>
      </c>
      <c r="I19" s="23">
        <f aca="true" t="shared" si="3" ref="I19:N19">+I38-IF($H$3&lt;2013,0,I39)</f>
        <v>0</v>
      </c>
      <c r="J19" s="23">
        <f t="shared" si="3"/>
        <v>0</v>
      </c>
      <c r="K19" s="23">
        <f t="shared" si="3"/>
        <v>0</v>
      </c>
      <c r="L19" s="23">
        <f t="shared" si="3"/>
        <v>0</v>
      </c>
      <c r="M19" s="23">
        <f t="shared" si="3"/>
        <v>0</v>
      </c>
      <c r="N19" s="23">
        <f t="shared" si="3"/>
        <v>0</v>
      </c>
      <c r="O19" s="171">
        <f>SUM(B19:N19)</f>
        <v>0</v>
      </c>
    </row>
    <row r="20" spans="1:15" ht="16.5" customHeight="1" thickTop="1">
      <c r="A20" s="330" t="s">
        <v>25</v>
      </c>
      <c r="B20" s="331"/>
      <c r="C20" s="331"/>
      <c r="D20" s="331"/>
      <c r="E20" s="331"/>
      <c r="F20" s="331"/>
      <c r="G20" s="331"/>
      <c r="H20" s="96"/>
      <c r="I20" s="332" t="s">
        <v>26</v>
      </c>
      <c r="J20" s="332"/>
      <c r="K20" s="332"/>
      <c r="L20" s="332"/>
      <c r="M20" s="332"/>
      <c r="N20" s="332"/>
      <c r="O20" s="172"/>
    </row>
    <row r="21" spans="1:15" ht="15">
      <c r="A21" s="330" t="s">
        <v>287</v>
      </c>
      <c r="B21" s="331"/>
      <c r="C21" s="331"/>
      <c r="D21" s="331"/>
      <c r="E21" s="331"/>
      <c r="F21" s="331"/>
      <c r="G21" s="331"/>
      <c r="H21" s="331"/>
      <c r="I21" s="331"/>
      <c r="J21" s="331"/>
      <c r="K21" s="331"/>
      <c r="L21" s="331"/>
      <c r="M21" s="331"/>
      <c r="N21" s="331"/>
      <c r="O21" s="172"/>
    </row>
    <row r="22" spans="1:15" ht="15.75" thickBot="1">
      <c r="A22" s="333" t="s">
        <v>288</v>
      </c>
      <c r="B22" s="334"/>
      <c r="C22" s="334"/>
      <c r="D22" s="334"/>
      <c r="E22" s="334"/>
      <c r="F22" s="334"/>
      <c r="G22" s="334"/>
      <c r="H22" s="334"/>
      <c r="I22" s="334"/>
      <c r="J22" s="334"/>
      <c r="K22" s="334"/>
      <c r="L22" s="334"/>
      <c r="M22" s="334"/>
      <c r="N22" s="334"/>
      <c r="O22" s="173"/>
    </row>
    <row r="23" spans="1:15" ht="15">
      <c r="A23" s="333" t="s">
        <v>293</v>
      </c>
      <c r="B23" s="334"/>
      <c r="C23" s="334"/>
      <c r="D23" s="334"/>
      <c r="E23" s="334"/>
      <c r="F23" s="334"/>
      <c r="G23" s="334"/>
      <c r="H23" s="334"/>
      <c r="I23" s="334"/>
      <c r="J23" s="334"/>
      <c r="K23" s="334"/>
      <c r="L23" s="334"/>
      <c r="M23" s="334"/>
      <c r="N23" s="334"/>
      <c r="O23" s="174">
        <f>+O19-O20-O21-O22</f>
        <v>0</v>
      </c>
    </row>
    <row r="24" spans="1:15" ht="15">
      <c r="A24" s="333" t="s">
        <v>27</v>
      </c>
      <c r="B24" s="334"/>
      <c r="C24" s="334"/>
      <c r="D24" s="335"/>
      <c r="E24" s="334"/>
      <c r="F24" s="334"/>
      <c r="G24" s="334"/>
      <c r="H24" s="334"/>
      <c r="I24" s="334"/>
      <c r="J24" s="335"/>
      <c r="K24" s="334"/>
      <c r="L24" s="334"/>
      <c r="M24" s="334"/>
      <c r="N24" s="334"/>
      <c r="O24" s="175">
        <f>IF(O16&gt;0,ROUND(IF(+H20/O16&gt;=0.75,0,O23*0.1),2),0)</f>
        <v>0</v>
      </c>
    </row>
    <row r="25" spans="1:15" ht="15.75" thickBot="1">
      <c r="A25" s="205" t="s">
        <v>369</v>
      </c>
      <c r="B25" s="206"/>
      <c r="C25" s="206"/>
      <c r="D25" s="166">
        <f>+O40</f>
        <v>0</v>
      </c>
      <c r="E25" s="207" t="s">
        <v>370</v>
      </c>
      <c r="F25" s="206"/>
      <c r="G25" s="206"/>
      <c r="H25" s="206"/>
      <c r="I25" s="206"/>
      <c r="J25" s="214"/>
      <c r="K25" s="207"/>
      <c r="L25" s="206"/>
      <c r="M25" s="206"/>
      <c r="N25" s="215" t="s">
        <v>378</v>
      </c>
      <c r="O25" s="176">
        <f>IF(+D25-J25&gt;0,D25-J25,0)</f>
        <v>0</v>
      </c>
    </row>
    <row r="26" spans="1:15" ht="15.75" thickBot="1">
      <c r="A26" s="336" t="s">
        <v>292</v>
      </c>
      <c r="B26" s="337"/>
      <c r="C26" s="337"/>
      <c r="D26" s="338"/>
      <c r="E26" s="337"/>
      <c r="F26" s="337"/>
      <c r="G26" s="337"/>
      <c r="H26" s="337"/>
      <c r="I26" s="337"/>
      <c r="J26" s="338"/>
      <c r="K26" s="337"/>
      <c r="L26" s="337"/>
      <c r="M26" s="337"/>
      <c r="N26" s="339"/>
      <c r="O26" s="177">
        <f>+O23+O24+O25</f>
        <v>0</v>
      </c>
    </row>
    <row r="27" spans="1:15" ht="15.75" thickTop="1">
      <c r="A27" s="340" t="s">
        <v>28</v>
      </c>
      <c r="B27" s="341"/>
      <c r="C27" s="341"/>
      <c r="D27" s="341"/>
      <c r="E27" s="342"/>
      <c r="F27" s="342"/>
      <c r="G27" s="342"/>
      <c r="H27" s="342"/>
      <c r="I27" s="343"/>
      <c r="J27" s="343"/>
      <c r="K27" s="343"/>
      <c r="L27" s="343"/>
      <c r="M27" s="343"/>
      <c r="N27" s="343"/>
      <c r="O27" s="344"/>
    </row>
    <row r="28" spans="1:15" ht="33" customHeight="1" thickBot="1">
      <c r="A28" s="345" t="s">
        <v>29</v>
      </c>
      <c r="B28" s="346"/>
      <c r="C28" s="346"/>
      <c r="D28" s="347"/>
      <c r="E28" s="347"/>
      <c r="F28" s="347"/>
      <c r="G28" s="347"/>
      <c r="H28" s="347"/>
      <c r="I28" s="347"/>
      <c r="J28" s="347"/>
      <c r="K28" s="347"/>
      <c r="L28" s="208" t="s">
        <v>30</v>
      </c>
      <c r="M28" s="348">
        <f ca="1">+NOW()</f>
        <v>42936.49771134259</v>
      </c>
      <c r="N28" s="348"/>
      <c r="O28" s="349"/>
    </row>
    <row r="29" ht="16.5" thickBot="1" thickTop="1"/>
    <row r="30" spans="1:15" ht="23.25" customHeight="1" thickTop="1">
      <c r="A30" s="350" t="s">
        <v>315</v>
      </c>
      <c r="B30" s="351"/>
      <c r="C30" s="351"/>
      <c r="D30" s="351"/>
      <c r="E30" s="351"/>
      <c r="F30" s="351"/>
      <c r="G30" s="351"/>
      <c r="H30" s="351"/>
      <c r="I30" s="351"/>
      <c r="J30" s="351"/>
      <c r="K30" s="351"/>
      <c r="L30" s="351"/>
      <c r="M30" s="351"/>
      <c r="N30" s="351"/>
      <c r="O30" s="352"/>
    </row>
    <row r="31" spans="1:15" ht="41.25" customHeight="1">
      <c r="A31" s="353" t="s">
        <v>381</v>
      </c>
      <c r="B31" s="354"/>
      <c r="C31" s="354"/>
      <c r="D31" s="354"/>
      <c r="E31" s="354"/>
      <c r="F31" s="354"/>
      <c r="G31" s="354"/>
      <c r="H31" s="354"/>
      <c r="I31" s="354"/>
      <c r="J31" s="354"/>
      <c r="K31" s="354"/>
      <c r="L31" s="354"/>
      <c r="M31" s="355"/>
      <c r="N31" s="355"/>
      <c r="O31" s="356"/>
    </row>
    <row r="32" spans="1:15" ht="34.5" customHeight="1">
      <c r="A32" s="357" t="s">
        <v>382</v>
      </c>
      <c r="B32" s="358"/>
      <c r="C32" s="358"/>
      <c r="D32" s="358"/>
      <c r="E32" s="358"/>
      <c r="F32" s="358"/>
      <c r="G32" s="358"/>
      <c r="H32" s="358"/>
      <c r="I32" s="358"/>
      <c r="J32" s="358"/>
      <c r="K32" s="358"/>
      <c r="L32" s="358"/>
      <c r="M32" s="359"/>
      <c r="N32" s="359"/>
      <c r="O32" s="360"/>
    </row>
    <row r="33" spans="1:15" ht="20.25" customHeight="1">
      <c r="A33" s="209" t="s">
        <v>5</v>
      </c>
      <c r="B33" s="210" t="s">
        <v>9</v>
      </c>
      <c r="C33" s="210" t="s">
        <v>10</v>
      </c>
      <c r="D33" s="210" t="s">
        <v>11</v>
      </c>
      <c r="E33" s="210" t="s">
        <v>12</v>
      </c>
      <c r="F33" s="210" t="s">
        <v>13</v>
      </c>
      <c r="G33" s="210" t="s">
        <v>14</v>
      </c>
      <c r="H33" s="210" t="s">
        <v>15</v>
      </c>
      <c r="I33" s="210" t="s">
        <v>16</v>
      </c>
      <c r="J33" s="210" t="s">
        <v>17</v>
      </c>
      <c r="K33" s="210" t="s">
        <v>18</v>
      </c>
      <c r="L33" s="210" t="s">
        <v>19</v>
      </c>
      <c r="M33" s="210" t="s">
        <v>20</v>
      </c>
      <c r="N33" s="210" t="s">
        <v>21</v>
      </c>
      <c r="O33" s="211" t="s">
        <v>22</v>
      </c>
    </row>
    <row r="34" spans="1:15" ht="22.5" customHeight="1">
      <c r="A34" s="212" t="s">
        <v>373</v>
      </c>
      <c r="B34" s="178"/>
      <c r="C34" s="178"/>
      <c r="D34" s="178"/>
      <c r="E34" s="178"/>
      <c r="F34" s="178"/>
      <c r="G34" s="178"/>
      <c r="H34" s="178"/>
      <c r="I34" s="178"/>
      <c r="J34" s="178"/>
      <c r="K34" s="178"/>
      <c r="L34" s="178"/>
      <c r="M34" s="178"/>
      <c r="N34" s="178"/>
      <c r="O34" s="179">
        <f>+SUM(B34:N34)</f>
        <v>0</v>
      </c>
    </row>
    <row r="35" spans="1:15" ht="18.75">
      <c r="A35" s="212" t="s">
        <v>372</v>
      </c>
      <c r="B35" s="178"/>
      <c r="C35" s="178"/>
      <c r="D35" s="178"/>
      <c r="E35" s="178"/>
      <c r="F35" s="178"/>
      <c r="G35" s="178"/>
      <c r="H35" s="178"/>
      <c r="I35" s="178"/>
      <c r="J35" s="178"/>
      <c r="K35" s="178"/>
      <c r="L35" s="178"/>
      <c r="M35" s="178"/>
      <c r="N35" s="178"/>
      <c r="O35" s="179">
        <f>+SUM(B35:N35)</f>
        <v>0</v>
      </c>
    </row>
    <row r="36" spans="1:15" ht="15">
      <c r="A36" s="212" t="s">
        <v>316</v>
      </c>
      <c r="B36" s="188">
        <f>+B34+B35</f>
        <v>0</v>
      </c>
      <c r="C36" s="188">
        <f aca="true" t="shared" si="4" ref="C36:O36">+C34+C35</f>
        <v>0</v>
      </c>
      <c r="D36" s="188">
        <f t="shared" si="4"/>
        <v>0</v>
      </c>
      <c r="E36" s="188">
        <f t="shared" si="4"/>
        <v>0</v>
      </c>
      <c r="F36" s="188">
        <f t="shared" si="4"/>
        <v>0</v>
      </c>
      <c r="G36" s="188">
        <f t="shared" si="4"/>
        <v>0</v>
      </c>
      <c r="H36" s="188">
        <f t="shared" si="4"/>
        <v>0</v>
      </c>
      <c r="I36" s="188">
        <f t="shared" si="4"/>
        <v>0</v>
      </c>
      <c r="J36" s="188">
        <f t="shared" si="4"/>
        <v>0</v>
      </c>
      <c r="K36" s="188">
        <f t="shared" si="4"/>
        <v>0</v>
      </c>
      <c r="L36" s="188">
        <f t="shared" si="4"/>
        <v>0</v>
      </c>
      <c r="M36" s="188">
        <f t="shared" si="4"/>
        <v>0</v>
      </c>
      <c r="N36" s="188">
        <f t="shared" si="4"/>
        <v>0</v>
      </c>
      <c r="O36" s="189">
        <f t="shared" si="4"/>
        <v>0</v>
      </c>
    </row>
    <row r="37" spans="1:15" ht="20.25" thickBot="1">
      <c r="A37" s="202" t="s">
        <v>376</v>
      </c>
      <c r="B37" s="180">
        <f>+B16+B17+IF($H$3&lt;2014,0,B36)</f>
        <v>0</v>
      </c>
      <c r="C37" s="180">
        <f aca="true" t="shared" si="5" ref="C37:H37">+C16+C17+IF($H$3&lt;2014,0,C36)</f>
        <v>0</v>
      </c>
      <c r="D37" s="180">
        <f t="shared" si="5"/>
        <v>0</v>
      </c>
      <c r="E37" s="180">
        <f t="shared" si="5"/>
        <v>0</v>
      </c>
      <c r="F37" s="180">
        <f t="shared" si="5"/>
        <v>0</v>
      </c>
      <c r="G37" s="180">
        <f>+G16+G17+IF($H$3&lt;2014,0,G36)</f>
        <v>0</v>
      </c>
      <c r="H37" s="180">
        <f t="shared" si="5"/>
        <v>0</v>
      </c>
      <c r="I37" s="180">
        <f aca="true" t="shared" si="6" ref="I37:N37">+I16+I17+IF($H$3&lt;2013,0,I36)</f>
        <v>0</v>
      </c>
      <c r="J37" s="180">
        <f>+J16+J17+IF($H$3&lt;2013,0,J36)</f>
        <v>0</v>
      </c>
      <c r="K37" s="180">
        <f t="shared" si="6"/>
        <v>0</v>
      </c>
      <c r="L37" s="180">
        <f t="shared" si="6"/>
        <v>0</v>
      </c>
      <c r="M37" s="180">
        <f t="shared" si="6"/>
        <v>0</v>
      </c>
      <c r="N37" s="180">
        <f t="shared" si="6"/>
        <v>0</v>
      </c>
      <c r="O37" s="181">
        <f>+SUM(B37:N37)</f>
        <v>0</v>
      </c>
    </row>
    <row r="38" spans="1:17" ht="20.25" hidden="1" thickTop="1">
      <c r="A38" s="213" t="s">
        <v>317</v>
      </c>
      <c r="B38" s="182">
        <f>IF(AND(B36=B37,$H$3&gt;2013),B39,IF($H$3&lt;2014,ROUND(+IF(B37&gt;$B$72,((B37-$B$72)*$C$73)+$E$72,IF(B37&gt;$B$71,((B37-$B$71)*$C$72)+$E$71,IF(B37&gt;$B$70,IF((B37-$B$70)*$C$71&lt;10,10,(B37-$B$70)*$C$71),0))),2),ROUND(+IF(B37&gt;$H$72,((B37-$H$72)*$I$73)+$K$72,IF(B37&gt;$H$71,((B37-$H$71)*$I$72)+$K$71,IF(B37&gt;$H$70,IF((B37-$H$70)*$I$71&lt;10,10,(B37-$H$70)*$I$71),0))),2)))</f>
        <v>0</v>
      </c>
      <c r="C38" s="182">
        <f>IF(AND(C36=C37,H3&gt;2013),C39,IF($H$3&lt;2014,ROUND(+IF(C37&gt;$B$72,((C37-$B$72)*$C$73)+$E$72,IF(C37&gt;$B$71,((C37-$B$71)*$C$72)+$E$71,IF(C37&gt;$B$70,IF((C37-$B$70)*$C$71&lt;10,10,(C37-$B$70)*$C$71),0))),2),ROUND(+IF(C37&gt;$H$72,((C37-$H$72)*$I$73)+$K$72,IF(C37&gt;$H$71,((C37-$H$71)*$I$72)+$K$71,IF(C37&gt;$H$70,IF((C37-$H$70)*$I$71&lt;10,10,(C37-$H$70)*$I$71),0))),2)))</f>
        <v>0</v>
      </c>
      <c r="D38" s="182">
        <f>IF(AND(D36=D37,H3&gt;2013),D39,IF($H$3&lt;2014,ROUND(+IF(D37&gt;$B$72,((D37-$B$72)*$C$73)+$E$72,IF(D37&gt;$B$71,((D37-$B$71)*$C$72)+$E$71,IF(D37&gt;$B$70,IF((D37-$B$70)*$C$71&lt;10,10,(D37-$B$70)*$C$71),0))),2),ROUND(+IF(D37&gt;$H$72,((D37-$H$72)*$I$73)+$K$72,IF(D37&gt;$H$71,((D37-$H$71)*$I$72)+$K$71,IF(D37&gt;$H$70,IF((D37-$H$70)*$I$71&lt;10,10,(D37-$H$70)*$I$71),0))),2)))</f>
        <v>0</v>
      </c>
      <c r="E38" s="182">
        <f>IF(AND(E36=E37,H3&gt;2013),E39,IF($H$3&lt;2014,ROUND(+IF(E37&gt;$B$72,((E37-$B$72)*$C$73)+$E$72,IF(E37&gt;$B$71,((E37-$B$71)*$C$72)+$E$71,IF(E37&gt;$B$70,IF((E37-$B$70)*$C$71&lt;10,10,(E37-$B$70)*$C$71),0))),2),ROUND(+IF(E37&gt;$H$72,((E37-$H$72)*$I$73)+$K$72,IF(E37&gt;$H$71,((E37-$H$71)*$I$72)+$K$71,IF(E37&gt;$H$70,IF((E37-$H$70)*$I$71&lt;10,10,(E37-$H$70)*$I$71),0))),2)))</f>
        <v>0</v>
      </c>
      <c r="F38" s="182">
        <f>IF(AND(F36=F37,H3&gt;2013),F39,IF($H$3&lt;2014,ROUND(+IF(F37&gt;$B$72,((F37-$B$72)*$C$73)+$E$72,IF(F37&gt;$B$71,((F37-$B$71)*$C$72)+$E$71,IF(F37&gt;$B$70,IF((F37-$B$70)*$C$71&lt;10,10,(F37-$B$70)*$C$71),0))),2),ROUND(+IF(F37&gt;$H$72,((F37-$H$72)*$I$73)+$K$72,IF(F37&gt;$H$71,((F37-$H$71)*$I$72)+$K$71,IF(F37&gt;$H$70,IF((F37-$H$70)*$I$71&lt;10,10,(F37-$H$70)*$I$71),0))),2)))</f>
        <v>0</v>
      </c>
      <c r="G38" s="182">
        <f>IF(AND(G36=G37,H3&gt;2013),G39,IF($H$3&lt;2014,ROUND(+IF(G37&gt;$B$72,((G37-$B$72)*$C$73)+$E$72,IF(G37&gt;$B$71,((G37-$B$71)*$C$72)+$E$71,IF(G37&gt;$B$70,IF((G37-$B$70)*$C$71&lt;10,10,(G37-$B$70)*$C$71),0))),2),ROUND(+IF(G37&gt;$H$72,((G37-$H$72)*$I$73)+$K$72,IF(G37&gt;$H$71,((G37-$H$71)*$I$72)+$K$71,IF(G37&gt;$H$70,IF((G37-$H$70)*$I$71&lt;10,10,(G37-$H$70)*$I$71),0))),2)))</f>
        <v>0</v>
      </c>
      <c r="H38" s="182">
        <f>IF(AND(H36=H37,H3&gt;2013),H39,IF($H$3&lt;2014,ROUND(+IF(H37&gt;$B$72,((H37-$B$72)*$C$73)+$E$72,IF(H37&gt;$B$71,((H37-$B$71)*$C$72)+$E$71,IF(H37&gt;$B$70,IF((H37-$B$70)*$C$71&lt;10,10,(H37-$B$70)*$C$71),0))),2),ROUND(+IF(H37&gt;$H$72,((H37-$H$72)*$I$73)+$K$72,IF(H37&gt;$H$71,((H37-$H$71)*$I$72)+$K$71,IF(H37&gt;$H$70,IF((H37-$H$70)*$I$71&lt;10,10,(H37-$H$70)*$I$71),0))),2)))</f>
        <v>0</v>
      </c>
      <c r="I38" s="182">
        <f aca="true" t="shared" si="7" ref="I38:N38">IF(AND(I36=I37,$H$3&gt;2012),I39,IF($H$3&lt;2014,ROUND(+IF(I37&gt;$B$72,((I37-$B$72)*$C$73)+$E$72,IF(I37&gt;$B$71,((I37-$B$71)*$C$72)+$E$71,IF(I37&gt;$B$70,IF((I37-$B$70)*$C$71&lt;10,10,(I37-$B$70)*$C$71),0))),2),ROUND(+IF(I37&gt;$H$72,((I37-$H$72)*$I$73)+$K$72,IF(I37&gt;$H$71,((I37-$H$71)*$I$72)+$K$71,IF(I37&gt;$H$70,IF((I37-$H$70)*$I$71&lt;10,10,(I37-$H$70)*$I$71),0))),2)))</f>
        <v>0</v>
      </c>
      <c r="J38" s="182">
        <f t="shared" si="7"/>
        <v>0</v>
      </c>
      <c r="K38" s="182">
        <f t="shared" si="7"/>
        <v>0</v>
      </c>
      <c r="L38" s="182">
        <f t="shared" si="7"/>
        <v>0</v>
      </c>
      <c r="M38" s="182">
        <f t="shared" si="7"/>
        <v>0</v>
      </c>
      <c r="N38" s="182">
        <f t="shared" si="7"/>
        <v>0</v>
      </c>
      <c r="O38" s="183">
        <f>SUM(B38:N38)</f>
        <v>0</v>
      </c>
      <c r="P38" s="28"/>
      <c r="Q38" t="s">
        <v>374</v>
      </c>
    </row>
    <row r="39" spans="1:17" ht="19.5" hidden="1">
      <c r="A39" s="212" t="s">
        <v>380</v>
      </c>
      <c r="B39" s="184">
        <f>ROUND(IF($H$3&lt;2014,+IF(B36&gt;$B$72,((B36-$B$72)*$C$73)+$E$72,IF(B36&gt;$B$71,((B36-$B$71)*$C$72)+$E$71,IF(B36&gt;$B$70,(B36-$B$70)*$C$71,0))),+IF(B36&gt;$H$72,((B36-$H$72)*$I$73)+$K$72,IF(B36&gt;$H$71,((B36-$H$71)*$I$72)+$K$71,IF(B36&gt;$H$70,(B36-$H$70)*$I$71,0)))),2)</f>
        <v>0</v>
      </c>
      <c r="C39" s="184">
        <f aca="true" t="shared" si="8" ref="C39:N39">ROUND(IF($H$3&lt;2014,+IF(C36&gt;$B$72,((C36-$B$72)*$C$73)+$E$72,IF(C36&gt;$B$71,((C36-$B$71)*$C$72)+$E$71,IF(C36&gt;$B$70,(C36-$B$70)*$C$71,0))),+IF(C36&gt;$H$72,((C36-$H$72)*$I$73)+$K$72,IF(C36&gt;$H$71,((C36-$H$71)*$I$72)+$K$71,IF(C36&gt;$H$70,(C36-$H$70)*$I$71,0)))),2)</f>
        <v>0</v>
      </c>
      <c r="D39" s="184">
        <f t="shared" si="8"/>
        <v>0</v>
      </c>
      <c r="E39" s="184">
        <f t="shared" si="8"/>
        <v>0</v>
      </c>
      <c r="F39" s="184">
        <f t="shared" si="8"/>
        <v>0</v>
      </c>
      <c r="G39" s="184">
        <f t="shared" si="8"/>
        <v>0</v>
      </c>
      <c r="H39" s="184">
        <f t="shared" si="8"/>
        <v>0</v>
      </c>
      <c r="I39" s="184">
        <f t="shared" si="8"/>
        <v>0</v>
      </c>
      <c r="J39" s="184">
        <f t="shared" si="8"/>
        <v>0</v>
      </c>
      <c r="K39" s="184">
        <f t="shared" si="8"/>
        <v>0</v>
      </c>
      <c r="L39" s="184">
        <f t="shared" si="8"/>
        <v>0</v>
      </c>
      <c r="M39" s="184">
        <f t="shared" si="8"/>
        <v>0</v>
      </c>
      <c r="N39" s="184">
        <f t="shared" si="8"/>
        <v>0</v>
      </c>
      <c r="O39" s="185">
        <f>SUM(B39:N39)</f>
        <v>0</v>
      </c>
      <c r="Q39" t="s">
        <v>374</v>
      </c>
    </row>
    <row r="40" spans="1:15" ht="16.5" thickBot="1" thickTop="1">
      <c r="A40" s="202" t="s">
        <v>379</v>
      </c>
      <c r="B40" s="186">
        <f>ROUND(+IF($H$3&lt;2014,+IF(B36&gt;$B$72,((B36-$B$72)*$C$73)+$E$72,IF(B36&gt;$B$71,((B36-$B$71)*$C$72)+$E$71,IF(B36&gt;$B$70,(B36-$B$70)*$C$71,0))),+IF(B36&gt;$H$72,((B36-$H$72)*$I$73)+$K$72,IF(B36&gt;$H$71,((B36-$H$71)*$I$72)+$K$71,IF(B36&gt;$H$70,(B36-$H$70)*$I$71,0))))+IF(AND(B36&gt;+IF($H$3&gt;2013,$H$70,$B$70),B35&gt;0),(B36-IF($H$3&gt;2013,$H$70,$B$70))*0.005,0),2)</f>
        <v>0</v>
      </c>
      <c r="C40" s="186">
        <f aca="true" t="shared" si="9" ref="C40:N40">ROUND(+IF($H$3&lt;2014,+IF(C36&gt;$B$72,((C36-$B$72)*$C$73)+$E$72,IF(C36&gt;$B$71,((C36-$B$71)*$C$72)+$E$71,IF(C36&gt;$B$70,(C36-$B$70)*$C$71,0))),+IF(C36&gt;$H$72,((C36-$H$72)*$I$73)+$K$72,IF(C36&gt;$H$71,((C36-$H$71)*$I$72)+$K$71,IF(C36&gt;$H$70,(C36-$H$70)*$I$71,0))))+IF(AND(C36&gt;+IF($H$3&gt;2013,$H$70,$B$70),C35&gt;0),(C36-IF($H$3&gt;2013,$H$70,$B$70))*0.005,0),2)</f>
        <v>0</v>
      </c>
      <c r="D40" s="186">
        <f t="shared" si="9"/>
        <v>0</v>
      </c>
      <c r="E40" s="186">
        <f t="shared" si="9"/>
        <v>0</v>
      </c>
      <c r="F40" s="186">
        <f t="shared" si="9"/>
        <v>0</v>
      </c>
      <c r="G40" s="186">
        <f t="shared" si="9"/>
        <v>0</v>
      </c>
      <c r="H40" s="186">
        <f t="shared" si="9"/>
        <v>0</v>
      </c>
      <c r="I40" s="186">
        <f t="shared" si="9"/>
        <v>0</v>
      </c>
      <c r="J40" s="186">
        <f t="shared" si="9"/>
        <v>0</v>
      </c>
      <c r="K40" s="186">
        <f t="shared" si="9"/>
        <v>0</v>
      </c>
      <c r="L40" s="186">
        <f t="shared" si="9"/>
        <v>0</v>
      </c>
      <c r="M40" s="186">
        <f t="shared" si="9"/>
        <v>0</v>
      </c>
      <c r="N40" s="186">
        <f t="shared" si="9"/>
        <v>0</v>
      </c>
      <c r="O40" s="187">
        <f>SUM(B40:N40)</f>
        <v>0</v>
      </c>
    </row>
    <row r="41" ht="9.75" customHeight="1" thickTop="1">
      <c r="A41" s="5"/>
    </row>
    <row r="43" spans="1:15" ht="15" customHeight="1">
      <c r="A43" s="233" t="s">
        <v>31</v>
      </c>
      <c r="B43" s="234"/>
      <c r="C43" s="234"/>
      <c r="D43" s="234"/>
      <c r="E43" s="234"/>
      <c r="F43" s="234"/>
      <c r="G43" s="234"/>
      <c r="H43" s="234"/>
      <c r="I43" s="234"/>
      <c r="J43" s="234"/>
      <c r="K43" s="234"/>
      <c r="L43" s="234"/>
      <c r="M43" s="234"/>
      <c r="N43" s="234"/>
      <c r="O43" s="234"/>
    </row>
    <row r="44" spans="1:15" ht="15">
      <c r="A44" s="231" t="s">
        <v>32</v>
      </c>
      <c r="B44" s="232"/>
      <c r="C44" s="232"/>
      <c r="D44" s="232"/>
      <c r="E44" s="232"/>
      <c r="F44" s="232"/>
      <c r="G44" s="232"/>
      <c r="H44" s="232"/>
      <c r="I44" s="232"/>
      <c r="J44" s="232"/>
      <c r="K44" s="232"/>
      <c r="L44" s="232"/>
      <c r="M44" s="232"/>
      <c r="N44" s="232"/>
      <c r="O44" s="232"/>
    </row>
    <row r="45" spans="1:15" ht="15">
      <c r="A45" s="231" t="s">
        <v>33</v>
      </c>
      <c r="B45" s="232"/>
      <c r="C45" s="232"/>
      <c r="D45" s="232"/>
      <c r="E45" s="232"/>
      <c r="F45" s="232"/>
      <c r="G45" s="232"/>
      <c r="H45" s="232"/>
      <c r="I45" s="232"/>
      <c r="J45" s="232"/>
      <c r="K45" s="232"/>
      <c r="L45" s="232"/>
      <c r="M45" s="232"/>
      <c r="N45" s="232"/>
      <c r="O45" s="232"/>
    </row>
    <row r="46" spans="1:15" ht="15">
      <c r="A46" s="231" t="s">
        <v>34</v>
      </c>
      <c r="B46" s="232"/>
      <c r="C46" s="232"/>
      <c r="D46" s="232"/>
      <c r="E46" s="232"/>
      <c r="F46" s="232"/>
      <c r="G46" s="232"/>
      <c r="H46" s="232"/>
      <c r="I46" s="232"/>
      <c r="J46" s="232"/>
      <c r="K46" s="232"/>
      <c r="L46" s="232"/>
      <c r="M46" s="232"/>
      <c r="N46" s="232"/>
      <c r="O46" s="232"/>
    </row>
    <row r="47" spans="1:15" ht="15" customHeight="1">
      <c r="A47" s="233" t="s">
        <v>35</v>
      </c>
      <c r="B47" s="234"/>
      <c r="C47" s="234"/>
      <c r="D47" s="234"/>
      <c r="E47" s="234"/>
      <c r="F47" s="234"/>
      <c r="G47" s="234"/>
      <c r="H47" s="234"/>
      <c r="I47" s="234"/>
      <c r="J47" s="234"/>
      <c r="K47" s="234"/>
      <c r="L47" s="234"/>
      <c r="M47" s="234"/>
      <c r="N47" s="234"/>
      <c r="O47" s="234"/>
    </row>
    <row r="48" spans="1:15" ht="34.5" customHeight="1">
      <c r="A48" s="219" t="s">
        <v>283</v>
      </c>
      <c r="B48" s="220"/>
      <c r="C48" s="220"/>
      <c r="D48" s="220"/>
      <c r="E48" s="220"/>
      <c r="F48" s="220"/>
      <c r="G48" s="220"/>
      <c r="H48" s="220"/>
      <c r="I48" s="220"/>
      <c r="J48" s="220"/>
      <c r="K48" s="220"/>
      <c r="L48" s="220"/>
      <c r="M48" s="220"/>
      <c r="N48" s="220"/>
      <c r="O48" s="220"/>
    </row>
    <row r="49" spans="1:15" ht="45" customHeight="1">
      <c r="A49" s="361" t="s">
        <v>36</v>
      </c>
      <c r="B49" s="362"/>
      <c r="C49" s="362"/>
      <c r="D49" s="362"/>
      <c r="E49" s="362"/>
      <c r="F49" s="362"/>
      <c r="G49" s="362"/>
      <c r="H49" s="362"/>
      <c r="I49" s="362"/>
      <c r="J49" s="362"/>
      <c r="K49" s="362"/>
      <c r="L49" s="362"/>
      <c r="M49" s="362"/>
      <c r="N49" s="362"/>
      <c r="O49" s="362"/>
    </row>
    <row r="50" spans="1:15" ht="36" customHeight="1">
      <c r="A50" s="361" t="s">
        <v>37</v>
      </c>
      <c r="B50" s="362"/>
      <c r="C50" s="362"/>
      <c r="D50" s="362"/>
      <c r="E50" s="362"/>
      <c r="F50" s="362"/>
      <c r="G50" s="362"/>
      <c r="H50" s="362"/>
      <c r="I50" s="362"/>
      <c r="J50" s="362"/>
      <c r="K50" s="362"/>
      <c r="L50" s="362"/>
      <c r="M50" s="362"/>
      <c r="N50" s="362"/>
      <c r="O50" s="362"/>
    </row>
    <row r="51" spans="1:15" ht="16.5" customHeight="1">
      <c r="A51" s="363" t="s">
        <v>38</v>
      </c>
      <c r="B51" s="364"/>
      <c r="C51" s="364"/>
      <c r="D51" s="364"/>
      <c r="E51" s="364"/>
      <c r="F51" s="364"/>
      <c r="G51" s="364"/>
      <c r="H51" s="364"/>
      <c r="I51" s="364"/>
      <c r="J51" s="364"/>
      <c r="K51" s="364"/>
      <c r="L51" s="364"/>
      <c r="M51" s="364"/>
      <c r="N51" s="364"/>
      <c r="O51" s="364"/>
    </row>
    <row r="52" spans="1:15" ht="16.5" customHeight="1">
      <c r="A52" s="363" t="s">
        <v>39</v>
      </c>
      <c r="B52" s="364"/>
      <c r="C52" s="364"/>
      <c r="D52" s="364"/>
      <c r="E52" s="364"/>
      <c r="F52" s="364"/>
      <c r="G52" s="364"/>
      <c r="H52" s="364"/>
      <c r="I52" s="364"/>
      <c r="J52" s="364"/>
      <c r="K52" s="364"/>
      <c r="L52" s="364"/>
      <c r="M52" s="364"/>
      <c r="N52" s="364"/>
      <c r="O52" s="364"/>
    </row>
    <row r="53" spans="1:15" ht="16.5" customHeight="1">
      <c r="A53" s="363" t="s">
        <v>40</v>
      </c>
      <c r="B53" s="364"/>
      <c r="C53" s="364"/>
      <c r="D53" s="364"/>
      <c r="E53" s="364"/>
      <c r="F53" s="364"/>
      <c r="G53" s="364"/>
      <c r="H53" s="364"/>
      <c r="I53" s="364"/>
      <c r="J53" s="364"/>
      <c r="K53" s="364"/>
      <c r="L53" s="364"/>
      <c r="M53" s="364"/>
      <c r="N53" s="364"/>
      <c r="O53" s="364"/>
    </row>
    <row r="54" spans="1:15" ht="16.5" customHeight="1">
      <c r="A54" s="363" t="s">
        <v>41</v>
      </c>
      <c r="B54" s="364"/>
      <c r="C54" s="364"/>
      <c r="D54" s="364"/>
      <c r="E54" s="364"/>
      <c r="F54" s="364"/>
      <c r="G54" s="364"/>
      <c r="H54" s="364"/>
      <c r="I54" s="364"/>
      <c r="J54" s="364"/>
      <c r="K54" s="364"/>
      <c r="L54" s="364"/>
      <c r="M54" s="364"/>
      <c r="N54" s="364"/>
      <c r="O54" s="364"/>
    </row>
    <row r="55" spans="1:15" ht="16.5" customHeight="1">
      <c r="A55" s="363" t="s">
        <v>42</v>
      </c>
      <c r="B55" s="364"/>
      <c r="C55" s="364"/>
      <c r="D55" s="364"/>
      <c r="E55" s="364"/>
      <c r="F55" s="364"/>
      <c r="G55" s="364"/>
      <c r="H55" s="364"/>
      <c r="I55" s="364"/>
      <c r="J55" s="364"/>
      <c r="K55" s="364"/>
      <c r="L55" s="364"/>
      <c r="M55" s="364"/>
      <c r="N55" s="364"/>
      <c r="O55" s="364"/>
    </row>
    <row r="56" spans="1:15" ht="16.5" customHeight="1">
      <c r="A56" s="363" t="s">
        <v>43</v>
      </c>
      <c r="B56" s="364"/>
      <c r="C56" s="364"/>
      <c r="D56" s="364"/>
      <c r="E56" s="364"/>
      <c r="F56" s="364"/>
      <c r="G56" s="364"/>
      <c r="H56" s="364"/>
      <c r="I56" s="364"/>
      <c r="J56" s="364"/>
      <c r="K56" s="364"/>
      <c r="L56" s="364"/>
      <c r="M56" s="364"/>
      <c r="N56" s="364"/>
      <c r="O56" s="364"/>
    </row>
    <row r="57" spans="1:20" ht="33" customHeight="1">
      <c r="A57" s="361" t="s">
        <v>44</v>
      </c>
      <c r="B57" s="362"/>
      <c r="C57" s="362"/>
      <c r="D57" s="362"/>
      <c r="E57" s="362"/>
      <c r="F57" s="362"/>
      <c r="G57" s="362"/>
      <c r="H57" s="362"/>
      <c r="I57" s="362"/>
      <c r="J57" s="362"/>
      <c r="K57" s="362"/>
      <c r="L57" s="362"/>
      <c r="M57" s="362"/>
      <c r="N57" s="362"/>
      <c r="O57" s="362"/>
      <c r="S57" s="28"/>
      <c r="T57" s="28"/>
    </row>
    <row r="58" spans="1:20" ht="45.75" customHeight="1">
      <c r="A58" s="219" t="s">
        <v>377</v>
      </c>
      <c r="B58" s="220"/>
      <c r="C58" s="220"/>
      <c r="D58" s="220"/>
      <c r="E58" s="220"/>
      <c r="F58" s="220"/>
      <c r="G58" s="220"/>
      <c r="H58" s="220"/>
      <c r="I58" s="220"/>
      <c r="J58" s="220"/>
      <c r="K58" s="220"/>
      <c r="L58" s="220"/>
      <c r="M58" s="220"/>
      <c r="N58" s="220"/>
      <c r="O58" s="220"/>
      <c r="T58" s="133"/>
    </row>
    <row r="59" spans="1:20" ht="52.5" customHeight="1">
      <c r="A59" s="219" t="s">
        <v>383</v>
      </c>
      <c r="B59" s="220"/>
      <c r="C59" s="220"/>
      <c r="D59" s="220"/>
      <c r="E59" s="220"/>
      <c r="F59" s="220"/>
      <c r="G59" s="220"/>
      <c r="H59" s="220"/>
      <c r="I59" s="220"/>
      <c r="J59" s="220"/>
      <c r="K59" s="220"/>
      <c r="L59" s="220"/>
      <c r="M59" s="220"/>
      <c r="N59" s="220"/>
      <c r="O59" s="220"/>
      <c r="T59" s="133"/>
    </row>
    <row r="60" spans="1:15" ht="33" customHeight="1">
      <c r="A60" s="219" t="s">
        <v>45</v>
      </c>
      <c r="B60" s="220"/>
      <c r="C60" s="220"/>
      <c r="D60" s="220"/>
      <c r="E60" s="220"/>
      <c r="F60" s="220"/>
      <c r="G60" s="220"/>
      <c r="H60" s="220"/>
      <c r="I60" s="220"/>
      <c r="J60" s="220"/>
      <c r="K60" s="220"/>
      <c r="L60" s="220"/>
      <c r="M60" s="220"/>
      <c r="N60" s="220"/>
      <c r="O60" s="220"/>
    </row>
    <row r="61" spans="1:15" ht="29.25" customHeight="1">
      <c r="A61" s="219" t="s">
        <v>46</v>
      </c>
      <c r="B61" s="220"/>
      <c r="C61" s="220"/>
      <c r="D61" s="220"/>
      <c r="E61" s="220"/>
      <c r="F61" s="220"/>
      <c r="G61" s="220"/>
      <c r="H61" s="220"/>
      <c r="I61" s="220"/>
      <c r="J61" s="220"/>
      <c r="K61" s="220"/>
      <c r="L61" s="220"/>
      <c r="M61" s="220"/>
      <c r="N61" s="220"/>
      <c r="O61" s="220"/>
    </row>
    <row r="62" spans="1:15" ht="15">
      <c r="A62" s="219" t="s">
        <v>47</v>
      </c>
      <c r="B62" s="220"/>
      <c r="C62" s="220"/>
      <c r="D62" s="220"/>
      <c r="E62" s="220"/>
      <c r="F62" s="220"/>
      <c r="G62" s="220"/>
      <c r="H62" s="220"/>
      <c r="I62" s="220"/>
      <c r="J62" s="220"/>
      <c r="K62" s="220"/>
      <c r="L62" s="220"/>
      <c r="M62" s="220"/>
      <c r="N62" s="220"/>
      <c r="O62" s="220"/>
    </row>
    <row r="63" spans="1:19" ht="15" customHeight="1">
      <c r="A63" s="219" t="s">
        <v>48</v>
      </c>
      <c r="B63" s="220"/>
      <c r="C63" s="220"/>
      <c r="D63" s="220"/>
      <c r="E63" s="220"/>
      <c r="F63" s="220"/>
      <c r="G63" s="220"/>
      <c r="H63" s="220"/>
      <c r="I63" s="220"/>
      <c r="J63" s="220"/>
      <c r="K63" s="220"/>
      <c r="L63" s="220"/>
      <c r="M63" s="220"/>
      <c r="N63" s="220"/>
      <c r="O63" s="220"/>
      <c r="R63" s="146"/>
      <c r="S63" s="147"/>
    </row>
    <row r="64" spans="1:19" ht="15" customHeight="1">
      <c r="A64" s="219" t="s">
        <v>49</v>
      </c>
      <c r="B64" s="220"/>
      <c r="C64" s="220"/>
      <c r="D64" s="220"/>
      <c r="E64" s="220"/>
      <c r="F64" s="220"/>
      <c r="G64" s="220"/>
      <c r="H64" s="220"/>
      <c r="I64" s="220"/>
      <c r="J64" s="220"/>
      <c r="K64" s="220"/>
      <c r="L64" s="220"/>
      <c r="M64" s="220"/>
      <c r="N64" s="220"/>
      <c r="O64" s="220"/>
      <c r="R64" s="7"/>
      <c r="S64" s="147"/>
    </row>
    <row r="65" spans="1:15" ht="15">
      <c r="A65" s="219" t="s">
        <v>50</v>
      </c>
      <c r="B65" s="220"/>
      <c r="C65" s="220"/>
      <c r="D65" s="220"/>
      <c r="E65" s="220"/>
      <c r="F65" s="220"/>
      <c r="G65" s="220"/>
      <c r="H65" s="220"/>
      <c r="I65" s="220"/>
      <c r="J65" s="220"/>
      <c r="K65" s="220"/>
      <c r="L65" s="220"/>
      <c r="M65" s="220"/>
      <c r="N65" s="220"/>
      <c r="O65" s="220"/>
    </row>
    <row r="66" spans="1:15" ht="15">
      <c r="A66" s="365"/>
      <c r="B66" s="366"/>
      <c r="C66" s="366"/>
      <c r="D66" s="366"/>
      <c r="E66" s="366"/>
      <c r="F66" s="366"/>
      <c r="G66" s="366"/>
      <c r="H66" s="366"/>
      <c r="I66" s="366"/>
      <c r="J66" s="366"/>
      <c r="K66" s="366"/>
      <c r="L66" s="366"/>
      <c r="M66" s="366"/>
      <c r="N66" s="366"/>
      <c r="O66" s="366"/>
    </row>
    <row r="67" spans="1:15" ht="15" customHeight="1">
      <c r="A67" s="367" t="s">
        <v>51</v>
      </c>
      <c r="B67" s="368"/>
      <c r="C67" s="368"/>
      <c r="D67" s="368"/>
      <c r="E67" s="368"/>
      <c r="F67" s="369"/>
      <c r="G67" s="367" t="s">
        <v>51</v>
      </c>
      <c r="H67" s="368"/>
      <c r="I67" s="368"/>
      <c r="J67" s="368"/>
      <c r="K67" s="368"/>
      <c r="L67" s="369"/>
      <c r="M67" s="6"/>
      <c r="N67" s="6"/>
      <c r="O67" s="6"/>
    </row>
    <row r="68" spans="1:15" ht="15" customHeight="1">
      <c r="A68" s="370" t="s">
        <v>52</v>
      </c>
      <c r="B68" s="371"/>
      <c r="C68" s="371"/>
      <c r="D68" s="371"/>
      <c r="E68" s="371"/>
      <c r="F68" s="372"/>
      <c r="G68" s="370" t="s">
        <v>53</v>
      </c>
      <c r="H68" s="371"/>
      <c r="I68" s="371"/>
      <c r="J68" s="371"/>
      <c r="K68" s="371"/>
      <c r="L68" s="372"/>
      <c r="M68" s="6"/>
      <c r="N68" s="6"/>
      <c r="O68" s="6"/>
    </row>
    <row r="69" spans="1:15" s="7" customFormat="1" ht="31.5" customHeight="1">
      <c r="A69" s="9" t="s">
        <v>82</v>
      </c>
      <c r="B69" s="10" t="s">
        <v>83</v>
      </c>
      <c r="C69" s="10" t="s">
        <v>85</v>
      </c>
      <c r="D69" s="10" t="s">
        <v>109</v>
      </c>
      <c r="E69" s="8" t="s">
        <v>110</v>
      </c>
      <c r="F69" s="33"/>
      <c r="G69" s="9" t="s">
        <v>82</v>
      </c>
      <c r="H69" s="10" t="s">
        <v>83</v>
      </c>
      <c r="I69" s="10" t="s">
        <v>85</v>
      </c>
      <c r="J69" s="10" t="s">
        <v>109</v>
      </c>
      <c r="K69" s="8" t="s">
        <v>110</v>
      </c>
      <c r="L69" s="33"/>
      <c r="M69" s="36"/>
      <c r="N69" s="36"/>
      <c r="O69" s="36"/>
    </row>
    <row r="70" spans="1:15" ht="24" customHeight="1">
      <c r="A70" s="11">
        <v>0</v>
      </c>
      <c r="B70" s="12">
        <v>2500</v>
      </c>
      <c r="C70" s="13">
        <v>0</v>
      </c>
      <c r="D70" s="14">
        <f>+B70*C70</f>
        <v>0</v>
      </c>
      <c r="E70" s="37">
        <f>+D70</f>
        <v>0</v>
      </c>
      <c r="F70" s="33"/>
      <c r="G70" s="11">
        <v>0</v>
      </c>
      <c r="H70" s="12">
        <v>1500</v>
      </c>
      <c r="I70" s="13">
        <v>0</v>
      </c>
      <c r="J70" s="14">
        <f>+H70*I70</f>
        <v>0</v>
      </c>
      <c r="K70" s="37">
        <f>+J70</f>
        <v>0</v>
      </c>
      <c r="L70" s="33"/>
      <c r="M70" s="6"/>
      <c r="N70" s="6"/>
      <c r="O70" s="6"/>
    </row>
    <row r="71" spans="1:15" ht="24" customHeight="1">
      <c r="A71" s="15">
        <v>2501</v>
      </c>
      <c r="B71" s="12">
        <v>3500</v>
      </c>
      <c r="C71" s="13">
        <v>0.025</v>
      </c>
      <c r="D71" s="14">
        <f>(+B71-B70)*C71</f>
        <v>25</v>
      </c>
      <c r="E71" s="37">
        <f>+E70+D71</f>
        <v>25</v>
      </c>
      <c r="F71" s="33" t="s">
        <v>84</v>
      </c>
      <c r="G71" s="15">
        <v>1501</v>
      </c>
      <c r="H71" s="12">
        <v>2500</v>
      </c>
      <c r="I71" s="13">
        <v>0.025</v>
      </c>
      <c r="J71" s="14">
        <f>(+H71-H70)*I71</f>
        <v>25</v>
      </c>
      <c r="K71" s="37">
        <f>+K70+J71</f>
        <v>25</v>
      </c>
      <c r="L71" s="33" t="s">
        <v>84</v>
      </c>
      <c r="M71" s="6"/>
      <c r="N71" s="6"/>
      <c r="O71" s="6"/>
    </row>
    <row r="72" spans="1:15" ht="24" customHeight="1">
      <c r="A72" s="15">
        <v>3501</v>
      </c>
      <c r="B72" s="12">
        <v>4500</v>
      </c>
      <c r="C72" s="13">
        <v>0.03</v>
      </c>
      <c r="D72" s="14">
        <f>(+B72-B71)*C72</f>
        <v>30</v>
      </c>
      <c r="E72" s="37">
        <f>+E71+D72</f>
        <v>55</v>
      </c>
      <c r="F72" s="33"/>
      <c r="G72" s="15">
        <v>2501</v>
      </c>
      <c r="H72" s="12">
        <v>3500</v>
      </c>
      <c r="I72" s="13">
        <v>0.03</v>
      </c>
      <c r="J72" s="14">
        <f>(+H72-H71)*I72</f>
        <v>30</v>
      </c>
      <c r="K72" s="37">
        <f>+K71+J72</f>
        <v>55</v>
      </c>
      <c r="L72" s="33"/>
      <c r="M72" s="6"/>
      <c r="N72" s="6"/>
      <c r="O72" s="6"/>
    </row>
    <row r="73" spans="1:15" ht="24" customHeight="1">
      <c r="A73" s="16">
        <v>4501</v>
      </c>
      <c r="B73" s="17" t="s">
        <v>54</v>
      </c>
      <c r="C73" s="18">
        <v>0.035</v>
      </c>
      <c r="D73" s="19"/>
      <c r="E73" s="34"/>
      <c r="F73" s="35"/>
      <c r="G73" s="16">
        <v>3501</v>
      </c>
      <c r="H73" s="17" t="s">
        <v>54</v>
      </c>
      <c r="I73" s="18">
        <v>0.035</v>
      </c>
      <c r="J73" s="19"/>
      <c r="K73" s="34"/>
      <c r="L73" s="35"/>
      <c r="M73" s="6"/>
      <c r="N73" s="6"/>
      <c r="O73" s="6"/>
    </row>
    <row r="74" spans="1:15" ht="36" customHeight="1">
      <c r="A74" s="219" t="s">
        <v>55</v>
      </c>
      <c r="B74" s="220"/>
      <c r="C74" s="220"/>
      <c r="D74" s="220"/>
      <c r="E74" s="220"/>
      <c r="F74" s="220"/>
      <c r="G74" s="220"/>
      <c r="H74" s="220"/>
      <c r="I74" s="220"/>
      <c r="J74" s="220"/>
      <c r="K74" s="220"/>
      <c r="L74" s="220"/>
      <c r="M74" s="220"/>
      <c r="N74" s="220"/>
      <c r="O74" s="220"/>
    </row>
    <row r="75" spans="1:15" ht="18.75" customHeight="1">
      <c r="A75" s="232" t="s">
        <v>56</v>
      </c>
      <c r="B75" s="232"/>
      <c r="C75" s="232"/>
      <c r="D75" s="232"/>
      <c r="E75" s="232"/>
      <c r="F75" s="232"/>
      <c r="G75" s="232"/>
      <c r="H75" s="232"/>
      <c r="I75" s="232"/>
      <c r="J75" s="232"/>
      <c r="K75" s="6" t="s">
        <v>86</v>
      </c>
      <c r="L75" s="6"/>
      <c r="M75" s="6"/>
      <c r="N75" s="6"/>
      <c r="O75" s="6"/>
    </row>
    <row r="76" spans="1:15" ht="15">
      <c r="A76" s="373"/>
      <c r="B76" s="373"/>
      <c r="C76" s="373"/>
      <c r="D76" s="373"/>
      <c r="E76" s="373"/>
      <c r="F76" s="373"/>
      <c r="G76" s="373"/>
      <c r="H76" s="373"/>
      <c r="I76" s="373"/>
      <c r="J76" s="373"/>
      <c r="K76" s="6" t="s">
        <v>87</v>
      </c>
      <c r="L76" s="6"/>
      <c r="M76" s="6"/>
      <c r="N76" s="6"/>
      <c r="O76" s="6"/>
    </row>
    <row r="77" spans="1:15" ht="15">
      <c r="A77" s="232" t="s">
        <v>375</v>
      </c>
      <c r="B77" s="232"/>
      <c r="C77" s="232"/>
      <c r="D77" s="232"/>
      <c r="E77" s="232"/>
      <c r="F77" s="232"/>
      <c r="G77" s="232"/>
      <c r="H77" s="232"/>
      <c r="I77" s="232"/>
      <c r="J77" s="232"/>
      <c r="K77" s="6" t="s">
        <v>368</v>
      </c>
      <c r="L77" s="6"/>
      <c r="M77" s="6"/>
      <c r="N77" s="6"/>
      <c r="O77" s="6"/>
    </row>
    <row r="78" spans="1:15" ht="15">
      <c r="A78" s="165"/>
      <c r="B78" s="165"/>
      <c r="C78" s="165"/>
      <c r="D78" s="165"/>
      <c r="E78" s="165"/>
      <c r="F78" s="165"/>
      <c r="G78" s="165"/>
      <c r="H78" s="165"/>
      <c r="I78" s="165"/>
      <c r="J78" s="165"/>
      <c r="K78" s="6" t="s">
        <v>367</v>
      </c>
      <c r="L78" s="6"/>
      <c r="M78" s="6"/>
      <c r="N78" s="6"/>
      <c r="O78" s="6"/>
    </row>
    <row r="80" spans="1:15" ht="30.75" customHeight="1">
      <c r="A80" s="374" t="s">
        <v>94</v>
      </c>
      <c r="B80" s="374"/>
      <c r="C80" s="374"/>
      <c r="D80" s="374"/>
      <c r="E80" s="374"/>
      <c r="F80" s="374"/>
      <c r="G80" s="374"/>
      <c r="H80" s="374"/>
      <c r="I80" s="374"/>
      <c r="J80" s="374"/>
      <c r="K80" s="374"/>
      <c r="L80" s="374"/>
      <c r="M80" s="374"/>
      <c r="N80" s="374"/>
      <c r="O80" s="374"/>
    </row>
    <row r="81" spans="1:17" ht="18.75" customHeight="1">
      <c r="A81" s="145"/>
      <c r="B81" s="145"/>
      <c r="C81" s="145"/>
      <c r="D81" s="145"/>
      <c r="E81" s="145"/>
      <c r="F81" s="145"/>
      <c r="G81" s="145"/>
      <c r="H81" s="374" t="s">
        <v>93</v>
      </c>
      <c r="I81" s="374"/>
      <c r="J81" s="374"/>
      <c r="K81" s="374"/>
      <c r="L81" s="374" t="s">
        <v>323</v>
      </c>
      <c r="M81" s="374"/>
      <c r="N81" s="374"/>
      <c r="O81" s="374"/>
      <c r="P81" s="375" t="s">
        <v>290</v>
      </c>
      <c r="Q81" s="375"/>
    </row>
    <row r="82" spans="1:15" ht="15.75" customHeight="1">
      <c r="A82" s="20"/>
      <c r="B82" s="20"/>
      <c r="C82" s="20"/>
      <c r="D82" s="20"/>
      <c r="E82" s="20"/>
      <c r="F82" s="20"/>
      <c r="G82" s="20"/>
      <c r="H82" s="376" t="s">
        <v>57</v>
      </c>
      <c r="I82" s="376"/>
      <c r="J82" s="376"/>
      <c r="K82" s="376"/>
      <c r="L82" s="376" t="s">
        <v>324</v>
      </c>
      <c r="M82" s="376"/>
      <c r="N82" s="376"/>
      <c r="O82" s="376"/>
    </row>
    <row r="83" spans="1:17" ht="58.5" customHeight="1">
      <c r="A83" s="377" t="s">
        <v>58</v>
      </c>
      <c r="B83" s="377"/>
      <c r="C83" s="377"/>
      <c r="D83" s="377"/>
      <c r="E83" s="377"/>
      <c r="F83" s="377"/>
      <c r="G83" s="377"/>
      <c r="H83" s="376" t="s">
        <v>59</v>
      </c>
      <c r="I83" s="376"/>
      <c r="J83" s="377" t="s">
        <v>60</v>
      </c>
      <c r="K83" s="377"/>
      <c r="L83" s="376" t="s">
        <v>89</v>
      </c>
      <c r="M83" s="376"/>
      <c r="N83" s="377" t="s">
        <v>90</v>
      </c>
      <c r="O83" s="377"/>
      <c r="P83">
        <v>2012</v>
      </c>
      <c r="Q83" s="148" t="s">
        <v>322</v>
      </c>
    </row>
    <row r="84" spans="1:23" ht="26.25" customHeight="1">
      <c r="A84" s="378" t="s">
        <v>76</v>
      </c>
      <c r="B84" s="378"/>
      <c r="C84" s="378"/>
      <c r="D84" s="378"/>
      <c r="E84" s="378"/>
      <c r="F84" s="378"/>
      <c r="G84" s="378"/>
      <c r="H84" s="27">
        <v>2.2</v>
      </c>
      <c r="I84" s="28"/>
      <c r="J84" s="29">
        <v>375.94</v>
      </c>
      <c r="K84" s="26"/>
      <c r="L84" s="28">
        <v>2.2</v>
      </c>
      <c r="M84" s="28"/>
      <c r="N84" s="28">
        <v>383.64</v>
      </c>
      <c r="O84" s="25"/>
      <c r="P84">
        <f>ROUND(+J84*52/12,0)</f>
        <v>1629</v>
      </c>
      <c r="Q84">
        <f>ROUND(+N84*52/12,0)</f>
        <v>1662</v>
      </c>
      <c r="U84" s="154"/>
      <c r="V84" s="155"/>
      <c r="W84" s="156"/>
    </row>
    <row r="85" spans="1:23" ht="26.25" customHeight="1">
      <c r="A85" s="378" t="s">
        <v>77</v>
      </c>
      <c r="B85" s="378"/>
      <c r="C85" s="378"/>
      <c r="D85" s="378"/>
      <c r="E85" s="378"/>
      <c r="F85" s="378"/>
      <c r="G85" s="378"/>
      <c r="H85" s="27">
        <v>4.45</v>
      </c>
      <c r="I85" s="28"/>
      <c r="J85" s="29">
        <v>760.42</v>
      </c>
      <c r="K85" s="26"/>
      <c r="L85" s="28">
        <v>4.45</v>
      </c>
      <c r="M85" s="28"/>
      <c r="N85" s="28">
        <v>775.99</v>
      </c>
      <c r="O85" s="25"/>
      <c r="P85">
        <f aca="true" t="shared" si="10" ref="P85:P102">ROUND(+J85*52/12,0)</f>
        <v>3295</v>
      </c>
      <c r="Q85">
        <f aca="true" t="shared" si="11" ref="Q85:Q102">ROUND(+N85*52/12,0)</f>
        <v>3363</v>
      </c>
      <c r="U85" s="154"/>
      <c r="V85" s="155"/>
      <c r="W85" s="156"/>
    </row>
    <row r="86" spans="1:23" ht="26.25" customHeight="1">
      <c r="A86" s="378" t="s">
        <v>78</v>
      </c>
      <c r="B86" s="378"/>
      <c r="C86" s="378"/>
      <c r="D86" s="378"/>
      <c r="E86" s="378"/>
      <c r="F86" s="378"/>
      <c r="G86" s="378"/>
      <c r="H86" s="27">
        <v>2.2</v>
      </c>
      <c r="I86" s="28"/>
      <c r="J86" s="29">
        <v>375.94</v>
      </c>
      <c r="K86" s="26"/>
      <c r="L86" s="28">
        <v>2.2</v>
      </c>
      <c r="M86" s="28"/>
      <c r="N86" s="28">
        <v>383.64</v>
      </c>
      <c r="O86" s="25"/>
      <c r="P86">
        <f t="shared" si="10"/>
        <v>1629</v>
      </c>
      <c r="Q86">
        <f t="shared" si="11"/>
        <v>1662</v>
      </c>
      <c r="U86" s="154"/>
      <c r="V86" s="155"/>
      <c r="W86" s="156"/>
    </row>
    <row r="87" spans="1:23" ht="26.25" customHeight="1">
      <c r="A87" s="378" t="s">
        <v>79</v>
      </c>
      <c r="B87" s="378"/>
      <c r="C87" s="378"/>
      <c r="D87" s="378"/>
      <c r="E87" s="378"/>
      <c r="F87" s="378"/>
      <c r="G87" s="378"/>
      <c r="H87" s="27">
        <v>4.45</v>
      </c>
      <c r="I87" s="28"/>
      <c r="J87" s="29">
        <v>760.42</v>
      </c>
      <c r="K87" s="26"/>
      <c r="L87" s="28">
        <v>4.45</v>
      </c>
      <c r="M87" s="28"/>
      <c r="N87" s="28">
        <v>775.99</v>
      </c>
      <c r="O87" s="25"/>
      <c r="P87">
        <f t="shared" si="10"/>
        <v>3295</v>
      </c>
      <c r="Q87">
        <f t="shared" si="11"/>
        <v>3363</v>
      </c>
      <c r="U87" s="154"/>
      <c r="V87" s="155"/>
      <c r="W87" s="156"/>
    </row>
    <row r="88" spans="1:23" ht="26.25" customHeight="1">
      <c r="A88" s="379" t="s">
        <v>61</v>
      </c>
      <c r="B88" s="379"/>
      <c r="C88" s="379"/>
      <c r="D88" s="379"/>
      <c r="E88" s="379"/>
      <c r="F88" s="379"/>
      <c r="G88" s="379"/>
      <c r="H88" s="27">
        <v>4.45</v>
      </c>
      <c r="I88" s="28"/>
      <c r="J88" s="29">
        <v>760.42</v>
      </c>
      <c r="K88" s="26"/>
      <c r="L88" s="28">
        <v>4.45</v>
      </c>
      <c r="M88" s="28"/>
      <c r="N88" s="28">
        <v>775.99</v>
      </c>
      <c r="O88" s="25"/>
      <c r="P88">
        <f t="shared" si="10"/>
        <v>3295</v>
      </c>
      <c r="Q88">
        <f t="shared" si="11"/>
        <v>3363</v>
      </c>
      <c r="U88" s="154"/>
      <c r="V88" s="155"/>
      <c r="W88" s="156"/>
    </row>
    <row r="89" spans="1:23" ht="38.25" customHeight="1">
      <c r="A89" s="378" t="s">
        <v>80</v>
      </c>
      <c r="B89" s="378"/>
      <c r="C89" s="378"/>
      <c r="D89" s="378"/>
      <c r="E89" s="378"/>
      <c r="F89" s="378"/>
      <c r="G89" s="378"/>
      <c r="H89" s="27">
        <v>2.15</v>
      </c>
      <c r="I89" s="28"/>
      <c r="J89" s="29">
        <v>367.39</v>
      </c>
      <c r="K89" s="26"/>
      <c r="L89" s="28">
        <v>2.15</v>
      </c>
      <c r="M89" s="28"/>
      <c r="N89" s="28">
        <v>374.92</v>
      </c>
      <c r="O89" s="25"/>
      <c r="P89">
        <f t="shared" si="10"/>
        <v>1592</v>
      </c>
      <c r="Q89">
        <f t="shared" si="11"/>
        <v>1625</v>
      </c>
      <c r="U89" s="157"/>
      <c r="V89" s="158"/>
      <c r="W89" s="156"/>
    </row>
    <row r="90" spans="1:23" ht="38.25" customHeight="1">
      <c r="A90" s="378" t="s">
        <v>81</v>
      </c>
      <c r="B90" s="378"/>
      <c r="C90" s="378"/>
      <c r="D90" s="378"/>
      <c r="E90" s="378"/>
      <c r="F90" s="378"/>
      <c r="G90" s="378"/>
      <c r="H90" s="27">
        <v>4.3</v>
      </c>
      <c r="I90" s="28"/>
      <c r="J90" s="29">
        <v>734.78</v>
      </c>
      <c r="K90" s="26"/>
      <c r="L90" s="28">
        <v>4.3</v>
      </c>
      <c r="M90" s="28"/>
      <c r="N90" s="28">
        <v>749.83</v>
      </c>
      <c r="O90" s="25"/>
      <c r="P90">
        <f t="shared" si="10"/>
        <v>3184</v>
      </c>
      <c r="Q90">
        <f t="shared" si="11"/>
        <v>3249</v>
      </c>
      <c r="U90" s="154"/>
      <c r="V90" s="158"/>
      <c r="W90" s="156"/>
    </row>
    <row r="91" spans="1:23" ht="26.25" customHeight="1">
      <c r="A91" s="379" t="s">
        <v>62</v>
      </c>
      <c r="B91" s="379"/>
      <c r="C91" s="379"/>
      <c r="D91" s="379"/>
      <c r="E91" s="379"/>
      <c r="F91" s="379"/>
      <c r="G91" s="379"/>
      <c r="H91" s="27">
        <v>2.7</v>
      </c>
      <c r="I91" s="28"/>
      <c r="J91" s="29">
        <v>461.38</v>
      </c>
      <c r="K91" s="26"/>
      <c r="L91" s="28">
        <v>2.7</v>
      </c>
      <c r="M91" s="28"/>
      <c r="N91" s="28">
        <v>470.83</v>
      </c>
      <c r="O91" s="25"/>
      <c r="P91">
        <f t="shared" si="10"/>
        <v>1999</v>
      </c>
      <c r="Q91">
        <f t="shared" si="11"/>
        <v>2040</v>
      </c>
      <c r="U91" s="154"/>
      <c r="V91" s="158"/>
      <c r="W91" s="156"/>
    </row>
    <row r="92" spans="1:23" ht="26.25" customHeight="1">
      <c r="A92" s="379" t="s">
        <v>63</v>
      </c>
      <c r="B92" s="379"/>
      <c r="C92" s="379"/>
      <c r="D92" s="379"/>
      <c r="E92" s="379"/>
      <c r="F92" s="379"/>
      <c r="G92" s="379"/>
      <c r="H92" s="27">
        <v>1.5</v>
      </c>
      <c r="I92" s="28"/>
      <c r="J92" s="29">
        <v>256.32</v>
      </c>
      <c r="K92" s="26"/>
      <c r="L92" s="28">
        <v>1.5</v>
      </c>
      <c r="M92" s="28"/>
      <c r="N92" s="28">
        <v>261.57</v>
      </c>
      <c r="O92" s="25"/>
      <c r="P92">
        <f t="shared" si="10"/>
        <v>1111</v>
      </c>
      <c r="Q92">
        <f t="shared" si="11"/>
        <v>1133</v>
      </c>
      <c r="U92" s="157"/>
      <c r="V92" s="158"/>
      <c r="W92" s="156"/>
    </row>
    <row r="93" spans="1:23" ht="26.25" customHeight="1">
      <c r="A93" s="379" t="s">
        <v>64</v>
      </c>
      <c r="B93" s="379"/>
      <c r="C93" s="379"/>
      <c r="D93" s="379"/>
      <c r="E93" s="379"/>
      <c r="F93" s="379"/>
      <c r="G93" s="379"/>
      <c r="H93" s="27">
        <v>2.15</v>
      </c>
      <c r="I93" s="28"/>
      <c r="J93" s="29">
        <v>367.39</v>
      </c>
      <c r="K93" s="26"/>
      <c r="L93" s="28">
        <v>2.15</v>
      </c>
      <c r="M93" s="28"/>
      <c r="N93" s="28">
        <v>374.92</v>
      </c>
      <c r="O93" s="25"/>
      <c r="P93">
        <f t="shared" si="10"/>
        <v>1592</v>
      </c>
      <c r="Q93">
        <f t="shared" si="11"/>
        <v>1625</v>
      </c>
      <c r="U93" s="157"/>
      <c r="V93" s="158"/>
      <c r="W93" s="156"/>
    </row>
    <row r="94" spans="1:23" ht="38.25" customHeight="1">
      <c r="A94" s="379" t="s">
        <v>65</v>
      </c>
      <c r="B94" s="379"/>
      <c r="C94" s="379"/>
      <c r="D94" s="379"/>
      <c r="E94" s="379"/>
      <c r="F94" s="379"/>
      <c r="G94" s="379"/>
      <c r="H94" s="27">
        <v>2.15</v>
      </c>
      <c r="I94" s="28"/>
      <c r="J94" s="29">
        <v>367.39</v>
      </c>
      <c r="K94" s="26"/>
      <c r="L94" s="28">
        <v>2.15</v>
      </c>
      <c r="M94" s="28"/>
      <c r="N94" s="28">
        <v>374.92</v>
      </c>
      <c r="O94" s="25"/>
      <c r="P94">
        <f t="shared" si="10"/>
        <v>1592</v>
      </c>
      <c r="Q94">
        <f t="shared" si="11"/>
        <v>1625</v>
      </c>
      <c r="U94" s="157"/>
      <c r="V94" s="158"/>
      <c r="W94" s="156"/>
    </row>
    <row r="95" spans="1:23" ht="26.25" customHeight="1">
      <c r="A95" s="379" t="s">
        <v>66</v>
      </c>
      <c r="B95" s="379"/>
      <c r="C95" s="379"/>
      <c r="D95" s="379"/>
      <c r="E95" s="379"/>
      <c r="F95" s="379"/>
      <c r="G95" s="379"/>
      <c r="H95" s="27">
        <v>2.15</v>
      </c>
      <c r="I95" s="28"/>
      <c r="J95" s="29">
        <v>367.39</v>
      </c>
      <c r="K95" s="26"/>
      <c r="L95" s="28">
        <v>2.15</v>
      </c>
      <c r="M95" s="28"/>
      <c r="N95" s="28">
        <v>374.92</v>
      </c>
      <c r="O95" s="25"/>
      <c r="P95">
        <f t="shared" si="10"/>
        <v>1592</v>
      </c>
      <c r="Q95">
        <f t="shared" si="11"/>
        <v>1625</v>
      </c>
      <c r="U95" s="157"/>
      <c r="V95" s="158"/>
      <c r="W95" s="156"/>
    </row>
    <row r="96" spans="1:23" ht="26.25" customHeight="1">
      <c r="A96" s="379" t="s">
        <v>67</v>
      </c>
      <c r="B96" s="379"/>
      <c r="C96" s="379"/>
      <c r="D96" s="379"/>
      <c r="E96" s="379"/>
      <c r="F96" s="379"/>
      <c r="G96" s="379"/>
      <c r="H96" s="27">
        <v>2.15</v>
      </c>
      <c r="I96" s="28"/>
      <c r="J96" s="29">
        <v>367.39</v>
      </c>
      <c r="K96" s="26"/>
      <c r="L96" s="28">
        <v>2.15</v>
      </c>
      <c r="M96" s="28"/>
      <c r="N96" s="28">
        <v>374.92</v>
      </c>
      <c r="O96" s="25"/>
      <c r="P96">
        <f t="shared" si="10"/>
        <v>1592</v>
      </c>
      <c r="Q96">
        <f t="shared" si="11"/>
        <v>1625</v>
      </c>
      <c r="U96" s="156"/>
      <c r="V96" s="156"/>
      <c r="W96" s="156"/>
    </row>
    <row r="97" spans="1:23" ht="26.25" customHeight="1">
      <c r="A97" s="379" t="s">
        <v>68</v>
      </c>
      <c r="B97" s="379"/>
      <c r="C97" s="379"/>
      <c r="D97" s="379"/>
      <c r="E97" s="379"/>
      <c r="F97" s="379"/>
      <c r="G97" s="379"/>
      <c r="H97" s="27">
        <v>2.05</v>
      </c>
      <c r="I97" s="28"/>
      <c r="J97" s="29">
        <v>350.3</v>
      </c>
      <c r="K97" s="26"/>
      <c r="L97" s="28">
        <v>2.05</v>
      </c>
      <c r="M97" s="28"/>
      <c r="N97" s="28">
        <v>357.48</v>
      </c>
      <c r="O97" s="25"/>
      <c r="P97">
        <f t="shared" si="10"/>
        <v>1518</v>
      </c>
      <c r="Q97">
        <f t="shared" si="11"/>
        <v>1549</v>
      </c>
      <c r="U97" s="156"/>
      <c r="V97" s="156"/>
      <c r="W97" s="156"/>
    </row>
    <row r="98" spans="1:23" ht="26.25" customHeight="1">
      <c r="A98" s="379" t="s">
        <v>69</v>
      </c>
      <c r="B98" s="379"/>
      <c r="C98" s="379"/>
      <c r="D98" s="379"/>
      <c r="E98" s="379"/>
      <c r="F98" s="379"/>
      <c r="G98" s="379"/>
      <c r="H98" s="27">
        <v>1.65</v>
      </c>
      <c r="I98" s="28"/>
      <c r="J98" s="29">
        <v>281.95</v>
      </c>
      <c r="K98" s="26"/>
      <c r="L98" s="28">
        <v>1.65</v>
      </c>
      <c r="M98" s="28"/>
      <c r="N98" s="28">
        <v>287.73</v>
      </c>
      <c r="O98" s="25"/>
      <c r="P98">
        <f t="shared" si="10"/>
        <v>1222</v>
      </c>
      <c r="Q98">
        <f t="shared" si="11"/>
        <v>1247</v>
      </c>
      <c r="U98" s="156"/>
      <c r="V98" s="156"/>
      <c r="W98" s="156"/>
    </row>
    <row r="99" spans="1:23" ht="51.75" customHeight="1">
      <c r="A99" s="379" t="s">
        <v>70</v>
      </c>
      <c r="B99" s="379"/>
      <c r="C99" s="379"/>
      <c r="D99" s="379"/>
      <c r="E99" s="379"/>
      <c r="F99" s="379"/>
      <c r="G99" s="379"/>
      <c r="H99" s="27">
        <v>1.5</v>
      </c>
      <c r="I99" s="28"/>
      <c r="J99" s="29">
        <v>256.32</v>
      </c>
      <c r="K99" s="26"/>
      <c r="L99" s="28">
        <v>1.5</v>
      </c>
      <c r="M99" s="28"/>
      <c r="N99" s="28">
        <v>261.57</v>
      </c>
      <c r="O99" s="25"/>
      <c r="P99">
        <f t="shared" si="10"/>
        <v>1111</v>
      </c>
      <c r="Q99">
        <f t="shared" si="11"/>
        <v>1133</v>
      </c>
      <c r="U99" s="156"/>
      <c r="V99" s="156"/>
      <c r="W99" s="156"/>
    </row>
    <row r="100" spans="1:23" ht="26.25" customHeight="1">
      <c r="A100" s="379" t="s">
        <v>71</v>
      </c>
      <c r="B100" s="379"/>
      <c r="C100" s="379"/>
      <c r="D100" s="379"/>
      <c r="E100" s="379"/>
      <c r="F100" s="379"/>
      <c r="G100" s="379"/>
      <c r="H100" s="27">
        <v>2.05</v>
      </c>
      <c r="I100" s="28"/>
      <c r="J100" s="29">
        <v>350.3</v>
      </c>
      <c r="K100" s="26"/>
      <c r="L100" s="28">
        <v>2.05</v>
      </c>
      <c r="M100" s="28"/>
      <c r="N100" s="28">
        <v>357.48</v>
      </c>
      <c r="O100" s="25"/>
      <c r="P100">
        <f t="shared" si="10"/>
        <v>1518</v>
      </c>
      <c r="Q100">
        <f t="shared" si="11"/>
        <v>1549</v>
      </c>
      <c r="U100" s="156"/>
      <c r="V100" s="156"/>
      <c r="W100" s="156"/>
    </row>
    <row r="101" spans="1:23" ht="26.25" customHeight="1">
      <c r="A101" s="379" t="s">
        <v>72</v>
      </c>
      <c r="B101" s="379"/>
      <c r="C101" s="379"/>
      <c r="D101" s="379"/>
      <c r="E101" s="379"/>
      <c r="F101" s="379"/>
      <c r="G101" s="379"/>
      <c r="H101" s="27">
        <v>2.2</v>
      </c>
      <c r="I101" s="28"/>
      <c r="J101" s="29">
        <v>375.94</v>
      </c>
      <c r="K101" s="26"/>
      <c r="L101" s="28">
        <v>2.2</v>
      </c>
      <c r="M101" s="28"/>
      <c r="N101" s="28">
        <v>383.64</v>
      </c>
      <c r="O101" s="25"/>
      <c r="P101">
        <f t="shared" si="10"/>
        <v>1629</v>
      </c>
      <c r="Q101">
        <f t="shared" si="11"/>
        <v>1662</v>
      </c>
      <c r="U101" s="156"/>
      <c r="V101" s="156"/>
      <c r="W101" s="156"/>
    </row>
    <row r="102" spans="1:23" ht="26.25" customHeight="1">
      <c r="A102" s="379" t="s">
        <v>73</v>
      </c>
      <c r="B102" s="379"/>
      <c r="C102" s="379"/>
      <c r="D102" s="379"/>
      <c r="E102" s="379"/>
      <c r="F102" s="379"/>
      <c r="G102" s="379"/>
      <c r="H102" s="27">
        <v>2.2</v>
      </c>
      <c r="I102" s="28"/>
      <c r="J102" s="29">
        <v>375.94</v>
      </c>
      <c r="K102" s="26"/>
      <c r="L102" s="28">
        <v>2.2</v>
      </c>
      <c r="M102" s="28"/>
      <c r="N102" s="28">
        <v>383.64</v>
      </c>
      <c r="O102" s="25"/>
      <c r="P102">
        <f t="shared" si="10"/>
        <v>1629</v>
      </c>
      <c r="Q102">
        <f t="shared" si="11"/>
        <v>1662</v>
      </c>
      <c r="U102" s="156"/>
      <c r="V102" s="156"/>
      <c r="W102" s="156"/>
    </row>
    <row r="103" spans="1:23" ht="15">
      <c r="A103" s="380" t="s">
        <v>74</v>
      </c>
      <c r="B103" s="380"/>
      <c r="C103" s="380"/>
      <c r="D103" s="380"/>
      <c r="E103" s="380"/>
      <c r="F103" s="380"/>
      <c r="G103" s="380"/>
      <c r="H103" s="380"/>
      <c r="I103" s="380"/>
      <c r="J103" s="380"/>
      <c r="K103" s="380"/>
      <c r="L103" s="380"/>
      <c r="M103" s="380"/>
      <c r="N103" s="380"/>
      <c r="U103" s="156"/>
      <c r="V103" s="156"/>
      <c r="W103" s="156"/>
    </row>
    <row r="104" spans="1:14" ht="15" customHeight="1">
      <c r="A104" s="381" t="s">
        <v>75</v>
      </c>
      <c r="B104" s="381"/>
      <c r="C104" s="381"/>
      <c r="D104" s="381"/>
      <c r="E104" s="381"/>
      <c r="F104" s="381"/>
      <c r="G104" s="381"/>
      <c r="H104" s="381"/>
      <c r="I104" s="381"/>
      <c r="J104" s="381"/>
      <c r="K104" s="381"/>
      <c r="L104" s="381"/>
      <c r="M104" s="381"/>
      <c r="N104" s="381"/>
    </row>
    <row r="105" spans="1:14" ht="15" customHeight="1">
      <c r="A105" s="144" t="s">
        <v>91</v>
      </c>
      <c r="B105" s="144"/>
      <c r="C105" s="144"/>
      <c r="D105" s="144"/>
      <c r="E105" s="144"/>
      <c r="F105" s="144"/>
      <c r="G105" s="144"/>
      <c r="H105" s="144"/>
      <c r="I105" s="144"/>
      <c r="J105" s="144"/>
      <c r="K105" s="144"/>
      <c r="L105" s="144"/>
      <c r="M105" s="144"/>
      <c r="N105" s="144"/>
    </row>
    <row r="106" spans="1:14" ht="15" customHeight="1">
      <c r="A106" s="144" t="s">
        <v>92</v>
      </c>
      <c r="B106" s="144"/>
      <c r="C106" s="144"/>
      <c r="D106" s="144"/>
      <c r="E106" s="144"/>
      <c r="F106" s="144"/>
      <c r="G106" s="144"/>
      <c r="H106" s="144"/>
      <c r="I106" s="144"/>
      <c r="J106" s="144"/>
      <c r="K106" s="144"/>
      <c r="L106" s="144"/>
      <c r="M106" s="144"/>
      <c r="N106" s="144"/>
    </row>
    <row r="107" ht="15">
      <c r="A107" s="144" t="s">
        <v>289</v>
      </c>
    </row>
    <row r="108" ht="15" hidden="1">
      <c r="B108" s="92">
        <f ca="1">DATE(YEAR(+NOW()),MONTH(+NOW()),DAY(+NOW()))</f>
        <v>42936</v>
      </c>
    </row>
  </sheetData>
  <sheetProtection password="8C33" sheet="1"/>
  <mergeCells count="95">
    <mergeCell ref="A102:G102"/>
    <mergeCell ref="A103:N103"/>
    <mergeCell ref="A104:N104"/>
    <mergeCell ref="A96:G96"/>
    <mergeCell ref="A97:G97"/>
    <mergeCell ref="A98:G98"/>
    <mergeCell ref="A99:G99"/>
    <mergeCell ref="A100:G100"/>
    <mergeCell ref="A101:G101"/>
    <mergeCell ref="A90:G90"/>
    <mergeCell ref="A91:G91"/>
    <mergeCell ref="A92:G92"/>
    <mergeCell ref="A93:G93"/>
    <mergeCell ref="A94:G94"/>
    <mergeCell ref="A95:G95"/>
    <mergeCell ref="A84:G84"/>
    <mergeCell ref="A85:G85"/>
    <mergeCell ref="A86:G86"/>
    <mergeCell ref="A87:G87"/>
    <mergeCell ref="A88:G88"/>
    <mergeCell ref="A89:G89"/>
    <mergeCell ref="P81:Q81"/>
    <mergeCell ref="H82:K82"/>
    <mergeCell ref="L82:O82"/>
    <mergeCell ref="A83:G83"/>
    <mergeCell ref="H83:I83"/>
    <mergeCell ref="J83:K83"/>
    <mergeCell ref="L83:M83"/>
    <mergeCell ref="N83:O83"/>
    <mergeCell ref="A74:O74"/>
    <mergeCell ref="A75:J75"/>
    <mergeCell ref="A76:J76"/>
    <mergeCell ref="A80:O80"/>
    <mergeCell ref="H81:K81"/>
    <mergeCell ref="L81:O81"/>
    <mergeCell ref="A77:J77"/>
    <mergeCell ref="A64:O64"/>
    <mergeCell ref="A65:O65"/>
    <mergeCell ref="A66:O66"/>
    <mergeCell ref="A67:F67"/>
    <mergeCell ref="G67:L67"/>
    <mergeCell ref="A68:F68"/>
    <mergeCell ref="G68:L68"/>
    <mergeCell ref="A57:O57"/>
    <mergeCell ref="A58:O58"/>
    <mergeCell ref="A60:O60"/>
    <mergeCell ref="A61:O61"/>
    <mergeCell ref="A62:O62"/>
    <mergeCell ref="A63:O63"/>
    <mergeCell ref="A59:O59"/>
    <mergeCell ref="A51:O51"/>
    <mergeCell ref="A52:O52"/>
    <mergeCell ref="A53:O53"/>
    <mergeCell ref="A54:O54"/>
    <mergeCell ref="A55:O55"/>
    <mergeCell ref="A56:O56"/>
    <mergeCell ref="A45:O45"/>
    <mergeCell ref="A46:O46"/>
    <mergeCell ref="A47:O47"/>
    <mergeCell ref="A48:O48"/>
    <mergeCell ref="A49:O49"/>
    <mergeCell ref="A50:O50"/>
    <mergeCell ref="A28:C28"/>
    <mergeCell ref="D28:K28"/>
    <mergeCell ref="M28:O28"/>
    <mergeCell ref="A43:O43"/>
    <mergeCell ref="A44:O44"/>
    <mergeCell ref="A30:O30"/>
    <mergeCell ref="A31:O31"/>
    <mergeCell ref="A32:O32"/>
    <mergeCell ref="A23:N23"/>
    <mergeCell ref="A24:N24"/>
    <mergeCell ref="A26:N26"/>
    <mergeCell ref="A27:D27"/>
    <mergeCell ref="E27:H27"/>
    <mergeCell ref="I27:O27"/>
    <mergeCell ref="A12:O12"/>
    <mergeCell ref="A13:O13"/>
    <mergeCell ref="A20:G20"/>
    <mergeCell ref="I20:N20"/>
    <mergeCell ref="A21:N21"/>
    <mergeCell ref="A22:N22"/>
    <mergeCell ref="A7:J7"/>
    <mergeCell ref="K7:O7"/>
    <mergeCell ref="A8:O8"/>
    <mergeCell ref="A9:O9"/>
    <mergeCell ref="A10:O10"/>
    <mergeCell ref="A11:O11"/>
    <mergeCell ref="A2:O2"/>
    <mergeCell ref="A3:G3"/>
    <mergeCell ref="A4:O4"/>
    <mergeCell ref="A5:M5"/>
    <mergeCell ref="N5:O5"/>
    <mergeCell ref="A6:D6"/>
    <mergeCell ref="E6:O6"/>
  </mergeCells>
  <conditionalFormatting sqref="N5:O5">
    <cfRule type="expression" priority="19" dxfId="0">
      <formula>AND(OR($O$16&gt;0,SUM($B$17:$N$17)&gt;0),LEN($N$5)=0)</formula>
    </cfRule>
    <cfRule type="expression" priority="22" dxfId="4">
      <formula>TICCheck($N$5)=FALSE</formula>
    </cfRule>
  </conditionalFormatting>
  <conditionalFormatting sqref="K7:O7">
    <cfRule type="expression" priority="21" dxfId="4">
      <formula>AND($O$16&gt;0,LEN($K$7)=0)</formula>
    </cfRule>
  </conditionalFormatting>
  <conditionalFormatting sqref="E6:O6">
    <cfRule type="expression" priority="20" dxfId="4">
      <formula>AND(OR($O$16&gt;0,SUM($B$17:$N$17)&gt;0),LEN($E$6)=0)</formula>
    </cfRule>
  </conditionalFormatting>
  <conditionalFormatting sqref="E27:H27">
    <cfRule type="expression" priority="18" dxfId="0">
      <formula>AND($O$16&gt;0,LEN($E$27)=0)</formula>
    </cfRule>
  </conditionalFormatting>
  <conditionalFormatting sqref="H3">
    <cfRule type="cellIs" priority="17" dxfId="4" operator="equal" stopIfTrue="1">
      <formula>0</formula>
    </cfRule>
  </conditionalFormatting>
  <conditionalFormatting sqref="H20">
    <cfRule type="expression" priority="16" dxfId="4" stopIfTrue="1">
      <formula>AND($O$16&gt;0,LEN(TRIM($H$20))=0)</formula>
    </cfRule>
  </conditionalFormatting>
  <conditionalFormatting sqref="B16:M16">
    <cfRule type="expression" priority="15" dxfId="0" stopIfTrue="1">
      <formula>AND(LEFT($E$27,3)="Όχι",B16&lt;B15,B16&gt;0)</formula>
    </cfRule>
  </conditionalFormatting>
  <conditionalFormatting sqref="I36:N36">
    <cfRule type="expression" priority="13" dxfId="0" stopIfTrue="1">
      <formula>AND(I36&gt;0,$H$3&lt;2013)</formula>
    </cfRule>
  </conditionalFormatting>
  <conditionalFormatting sqref="J25">
    <cfRule type="expression" priority="11" dxfId="4" stopIfTrue="1">
      <formula>AND($D$25&gt;0,LEN($J$25)=0)</formula>
    </cfRule>
  </conditionalFormatting>
  <conditionalFormatting sqref="B34:H36">
    <cfRule type="expression" priority="6" dxfId="0" stopIfTrue="1">
      <formula>AND(B34&gt;0,$H$3&lt;2014)</formula>
    </cfRule>
  </conditionalFormatting>
  <conditionalFormatting sqref="I34:O36">
    <cfRule type="expression" priority="1" dxfId="0" stopIfTrue="1">
      <formula>AND(I34&gt;0,$H$3&lt;2013)</formula>
    </cfRule>
  </conditionalFormatting>
  <dataValidations count="7">
    <dataValidation type="whole" operator="greaterThan" allowBlank="1" showInputMessage="1" showErrorMessage="1" sqref="B16:M16">
      <formula1>0</formula1>
    </dataValidation>
    <dataValidation type="whole" operator="greaterThanOrEqual" allowBlank="1" showInputMessage="1" showErrorMessage="1" sqref="B17:N17 B34:N36">
      <formula1>0</formula1>
    </dataValidation>
    <dataValidation type="list" allowBlank="1" showInputMessage="1" showErrorMessage="1" sqref="K7:O7">
      <formula1>$A$84:$A$102</formula1>
    </dataValidation>
    <dataValidation type="date" operator="greaterThanOrEqual" allowBlank="1" showInputMessage="1" showErrorMessage="1" sqref="M28:O28">
      <formula1>B108</formula1>
    </dataValidation>
    <dataValidation type="list" allowBlank="1" showInputMessage="1" showErrorMessage="1" sqref="H3">
      <formula1>"2012,2013,2014,2015,2016"</formula1>
    </dataValidation>
    <dataValidation type="list" allowBlank="1" showInputMessage="1" showErrorMessage="1" sqref="E27:H27">
      <formula1>$K$75:$K$76</formula1>
    </dataValidation>
    <dataValidation type="textLength" operator="equal" allowBlank="1" showInputMessage="1" showErrorMessage="1" sqref="N5:O5">
      <formula1>9</formula1>
    </dataValidation>
  </dataValidations>
  <hyperlinks>
    <hyperlink ref="B108" r:id="rId1" display="=@date(year(+NOW());month(+NOW());day(+NOW()))"/>
  </hyperlinks>
  <printOptions horizontalCentered="1" verticalCentered="1"/>
  <pageMargins left="0.4330708661417323" right="0.4330708661417323" top="0.15748031496062992" bottom="0.15748031496062992" header="0.31496062992125984" footer="0.11811023622047245"/>
  <pageSetup horizontalDpi="600" verticalDpi="600" orientation="landscape" paperSize="9" scale="78" r:id="rId2"/>
  <headerFooter>
    <oddFooter>&amp;L(ΈΝΤΥΠΟ Ε.Πρ.158 ΕΕΙΤ) 2013 ηλεκτρ.</oddFooter>
  </headerFooter>
</worksheet>
</file>

<file path=xl/worksheets/sheet7.xml><?xml version="1.0" encoding="utf-8"?>
<worksheet xmlns="http://schemas.openxmlformats.org/spreadsheetml/2006/main" xmlns:r="http://schemas.openxmlformats.org/officeDocument/2006/relationships">
  <sheetPr codeName="Sheet4"/>
  <dimension ref="B1:BN107"/>
  <sheetViews>
    <sheetView zoomScalePageLayoutView="0" workbookViewId="0" topLeftCell="A31">
      <selection activeCell="A1" sqref="A1"/>
    </sheetView>
  </sheetViews>
  <sheetFormatPr defaultColWidth="0" defaultRowHeight="15" zeroHeight="1"/>
  <cols>
    <col min="1" max="1" width="1.7109375" style="51" customWidth="1"/>
    <col min="2" max="2" width="2.00390625" style="51" bestFit="1" customWidth="1"/>
    <col min="3" max="58" width="1.7109375" style="51" customWidth="1"/>
    <col min="59" max="59" width="21.140625" style="51" customWidth="1"/>
    <col min="60" max="60" width="25.00390625" style="51" customWidth="1"/>
    <col min="61" max="61" width="7.8515625" style="51" hidden="1" customWidth="1"/>
    <col min="62" max="62" width="16.421875" style="51" hidden="1" customWidth="1"/>
    <col min="63" max="63" width="15.421875" style="51" hidden="1" customWidth="1"/>
    <col min="64" max="64" width="10.421875" style="51" hidden="1" customWidth="1"/>
    <col min="65" max="65" width="7.421875" style="51" hidden="1" customWidth="1"/>
    <col min="66" max="66" width="7.8515625" style="51" hidden="1" customWidth="1"/>
    <col min="67" max="16384" width="0" style="51" hidden="1" customWidth="1"/>
  </cols>
  <sheetData>
    <row r="1" spans="2:58" ht="12.75">
      <c r="B1" s="530" t="s">
        <v>128</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1"/>
      <c r="AT1" s="531"/>
      <c r="AU1" s="531"/>
      <c r="AV1" s="531"/>
      <c r="AW1" s="531"/>
      <c r="AX1" s="531"/>
      <c r="AY1" s="531"/>
      <c r="AZ1" s="531"/>
      <c r="BA1" s="531"/>
      <c r="BB1" s="531"/>
      <c r="BC1" s="531"/>
      <c r="BD1" s="531"/>
      <c r="BE1" s="531"/>
      <c r="BF1" s="531"/>
    </row>
    <row r="2" spans="2:60" ht="42.75" customHeight="1">
      <c r="B2" s="532" t="s">
        <v>129</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1"/>
      <c r="AT2" s="531"/>
      <c r="AU2" s="531"/>
      <c r="AV2" s="531"/>
      <c r="AW2" s="531"/>
      <c r="AX2" s="531"/>
      <c r="AY2" s="531"/>
      <c r="AZ2" s="531"/>
      <c r="BA2" s="531"/>
      <c r="BB2" s="531"/>
      <c r="BC2" s="531"/>
      <c r="BD2" s="531"/>
      <c r="BE2" s="531"/>
      <c r="BF2" s="531"/>
      <c r="BG2" s="117" t="s">
        <v>253</v>
      </c>
      <c r="BH2" s="118" t="s">
        <v>254</v>
      </c>
    </row>
    <row r="3" spans="2:58" ht="12.75">
      <c r="B3" s="533" t="s">
        <v>130</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1"/>
      <c r="AT3" s="531"/>
      <c r="AU3" s="531"/>
      <c r="AV3" s="531"/>
      <c r="AW3" s="531"/>
      <c r="AX3" s="531"/>
      <c r="AY3" s="531"/>
      <c r="AZ3" s="531"/>
      <c r="BA3" s="531"/>
      <c r="BB3" s="531"/>
      <c r="BC3" s="531"/>
      <c r="BD3" s="531"/>
      <c r="BE3" s="531"/>
      <c r="BF3" s="531"/>
    </row>
    <row r="4" spans="2:58" ht="16.5" customHeight="1">
      <c r="B4" s="534" t="s">
        <v>131</v>
      </c>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row>
    <row r="5" spans="2:58" ht="19.5" customHeight="1">
      <c r="B5" s="52" t="s">
        <v>132</v>
      </c>
      <c r="C5" s="53"/>
      <c r="D5" s="53"/>
      <c r="E5" s="54"/>
      <c r="F5" s="54"/>
      <c r="G5" s="54"/>
      <c r="H5" s="54"/>
      <c r="I5" s="54"/>
      <c r="J5" s="54"/>
      <c r="K5" s="54"/>
      <c r="L5" s="54"/>
      <c r="M5" s="54"/>
      <c r="N5" s="535"/>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7"/>
    </row>
    <row r="6" spans="2:58" ht="19.5" customHeight="1">
      <c r="B6" s="93" t="s">
        <v>236</v>
      </c>
      <c r="C6" s="54"/>
      <c r="D6" s="54"/>
      <c r="E6" s="54"/>
      <c r="F6" s="54"/>
      <c r="G6" s="54"/>
      <c r="H6" s="54"/>
      <c r="I6" s="54"/>
      <c r="J6" s="54"/>
      <c r="K6" s="54"/>
      <c r="L6" s="54"/>
      <c r="M6" s="54"/>
      <c r="N6" s="54"/>
      <c r="O6" s="54"/>
      <c r="P6" s="54"/>
      <c r="Q6" s="54"/>
      <c r="R6" s="54"/>
      <c r="S6" s="54"/>
      <c r="T6" s="54"/>
      <c r="U6" s="54"/>
      <c r="V6" s="289"/>
      <c r="W6" s="289"/>
      <c r="X6" s="289"/>
      <c r="Y6" s="289"/>
      <c r="Z6" s="289"/>
      <c r="AA6" s="289"/>
      <c r="AB6" s="289"/>
      <c r="AC6" s="289"/>
      <c r="AD6" s="289"/>
      <c r="AE6" s="289"/>
      <c r="AF6" s="289"/>
      <c r="AG6" s="289"/>
      <c r="AH6" s="289"/>
      <c r="AI6" s="289"/>
      <c r="AJ6" s="289"/>
      <c r="AK6" s="290"/>
      <c r="AL6" s="94" t="s">
        <v>237</v>
      </c>
      <c r="AM6" s="54"/>
      <c r="AN6" s="54"/>
      <c r="AO6" s="54"/>
      <c r="AP6" s="54"/>
      <c r="AQ6" s="54"/>
      <c r="AR6" s="54"/>
      <c r="AS6" s="54"/>
      <c r="AT6" s="519"/>
      <c r="AU6" s="519"/>
      <c r="AV6" s="519"/>
      <c r="AW6" s="519"/>
      <c r="AX6" s="519"/>
      <c r="AY6" s="519"/>
      <c r="AZ6" s="519"/>
      <c r="BA6" s="519"/>
      <c r="BB6" s="519"/>
      <c r="BC6" s="519"/>
      <c r="BD6" s="519"/>
      <c r="BE6" s="519"/>
      <c r="BF6" s="520"/>
    </row>
    <row r="7" spans="2:58" ht="19.5" customHeight="1">
      <c r="B7" s="52" t="s">
        <v>133</v>
      </c>
      <c r="C7" s="53"/>
      <c r="D7" s="53"/>
      <c r="E7" s="53"/>
      <c r="F7" s="53"/>
      <c r="G7" s="53"/>
      <c r="H7" s="53"/>
      <c r="I7" s="53"/>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541"/>
    </row>
    <row r="8" spans="2:58" ht="19.5" customHeight="1">
      <c r="B8" s="55"/>
      <c r="C8" s="5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404"/>
      <c r="BD8" s="404"/>
      <c r="BE8" s="404"/>
      <c r="BF8" s="541"/>
    </row>
    <row r="9" spans="2:58" ht="4.5" customHeight="1" thickBot="1">
      <c r="B9" s="55"/>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6"/>
      <c r="BC9" s="56"/>
      <c r="BD9" s="56"/>
      <c r="BE9" s="56"/>
      <c r="BF9" s="57"/>
    </row>
    <row r="10" spans="2:61" s="58" customFormat="1" ht="45.75" customHeight="1" thickTop="1">
      <c r="B10" s="521" t="s">
        <v>134</v>
      </c>
      <c r="C10" s="522"/>
      <c r="D10" s="522"/>
      <c r="E10" s="522"/>
      <c r="F10" s="522"/>
      <c r="G10" s="522"/>
      <c r="H10" s="522"/>
      <c r="I10" s="522"/>
      <c r="J10" s="522"/>
      <c r="K10" s="522"/>
      <c r="L10" s="522"/>
      <c r="M10" s="522"/>
      <c r="N10" s="522"/>
      <c r="O10" s="522"/>
      <c r="P10" s="522"/>
      <c r="Q10" s="522"/>
      <c r="R10" s="522"/>
      <c r="S10" s="522"/>
      <c r="T10" s="522"/>
      <c r="U10" s="523"/>
      <c r="V10" s="524"/>
      <c r="W10" s="525"/>
      <c r="X10" s="525"/>
      <c r="Y10" s="525"/>
      <c r="Z10" s="525"/>
      <c r="AA10" s="525"/>
      <c r="AB10" s="525"/>
      <c r="AC10" s="525"/>
      <c r="AD10" s="526"/>
      <c r="AE10" s="527" t="s">
        <v>135</v>
      </c>
      <c r="AF10" s="528"/>
      <c r="AG10" s="528"/>
      <c r="AH10" s="528"/>
      <c r="AI10" s="528"/>
      <c r="AJ10" s="528"/>
      <c r="AK10" s="529"/>
      <c r="AL10" s="527" t="s">
        <v>136</v>
      </c>
      <c r="AM10" s="528"/>
      <c r="AN10" s="528"/>
      <c r="AO10" s="528"/>
      <c r="AP10" s="528"/>
      <c r="AQ10" s="528"/>
      <c r="AR10" s="529"/>
      <c r="AS10" s="527" t="s">
        <v>137</v>
      </c>
      <c r="AT10" s="528"/>
      <c r="AU10" s="528"/>
      <c r="AV10" s="528"/>
      <c r="AW10" s="528"/>
      <c r="AX10" s="528"/>
      <c r="AY10" s="529"/>
      <c r="AZ10" s="527" t="s">
        <v>138</v>
      </c>
      <c r="BA10" s="528"/>
      <c r="BB10" s="528"/>
      <c r="BC10" s="528"/>
      <c r="BD10" s="528"/>
      <c r="BE10" s="528"/>
      <c r="BF10" s="529"/>
      <c r="BG10" s="545" t="s">
        <v>246</v>
      </c>
      <c r="BH10" s="546" t="s">
        <v>247</v>
      </c>
      <c r="BI10" s="106"/>
    </row>
    <row r="11" spans="2:61" s="58" customFormat="1" ht="12.75" customHeight="1">
      <c r="B11" s="108"/>
      <c r="C11" s="109"/>
      <c r="D11" s="109"/>
      <c r="E11" s="109"/>
      <c r="F11" s="109"/>
      <c r="G11" s="109"/>
      <c r="H11" s="109"/>
      <c r="I11" s="109"/>
      <c r="J11" s="109"/>
      <c r="K11" s="109"/>
      <c r="L11" s="109"/>
      <c r="M11" s="109"/>
      <c r="N11" s="109"/>
      <c r="O11" s="109"/>
      <c r="P11" s="109"/>
      <c r="Q11" s="109"/>
      <c r="R11" s="109"/>
      <c r="S11" s="109"/>
      <c r="T11" s="109"/>
      <c r="U11" s="110"/>
      <c r="V11" s="466" t="s">
        <v>139</v>
      </c>
      <c r="W11" s="474"/>
      <c r="X11" s="467"/>
      <c r="Y11" s="478" t="s">
        <v>140</v>
      </c>
      <c r="Z11" s="479"/>
      <c r="AA11" s="479"/>
      <c r="AB11" s="480"/>
      <c r="AC11" s="466" t="s">
        <v>141</v>
      </c>
      <c r="AD11" s="467"/>
      <c r="AE11" s="516" t="s">
        <v>142</v>
      </c>
      <c r="AF11" s="517"/>
      <c r="AG11" s="517"/>
      <c r="AH11" s="517"/>
      <c r="AI11" s="517"/>
      <c r="AJ11" s="517"/>
      <c r="AK11" s="518"/>
      <c r="AL11" s="510" t="s">
        <v>143</v>
      </c>
      <c r="AM11" s="511"/>
      <c r="AN11" s="511"/>
      <c r="AO11" s="511"/>
      <c r="AP11" s="511"/>
      <c r="AQ11" s="511"/>
      <c r="AR11" s="512"/>
      <c r="AS11" s="516" t="s">
        <v>144</v>
      </c>
      <c r="AT11" s="517"/>
      <c r="AU11" s="517"/>
      <c r="AV11" s="517"/>
      <c r="AW11" s="517"/>
      <c r="AX11" s="517"/>
      <c r="AY11" s="518"/>
      <c r="AZ11" s="510" t="s">
        <v>145</v>
      </c>
      <c r="BA11" s="511"/>
      <c r="BB11" s="511"/>
      <c r="BC11" s="511"/>
      <c r="BD11" s="511"/>
      <c r="BE11" s="511"/>
      <c r="BF11" s="512"/>
      <c r="BG11" s="545"/>
      <c r="BH11" s="546"/>
      <c r="BI11" s="106"/>
    </row>
    <row r="12" spans="2:61" s="60" customFormat="1" ht="13.5" customHeight="1">
      <c r="B12" s="59" t="s">
        <v>146</v>
      </c>
      <c r="C12" s="513" t="s">
        <v>147</v>
      </c>
      <c r="D12" s="513"/>
      <c r="E12" s="513"/>
      <c r="F12" s="513"/>
      <c r="G12" s="513"/>
      <c r="H12" s="513"/>
      <c r="I12" s="513"/>
      <c r="J12" s="513"/>
      <c r="K12" s="513"/>
      <c r="L12" s="513"/>
      <c r="M12" s="513"/>
      <c r="N12" s="513"/>
      <c r="O12" s="513"/>
      <c r="P12" s="513"/>
      <c r="Q12" s="513"/>
      <c r="R12" s="513"/>
      <c r="S12" s="513"/>
      <c r="T12" s="513"/>
      <c r="U12" s="514"/>
      <c r="V12" s="515"/>
      <c r="W12" s="506"/>
      <c r="X12" s="507"/>
      <c r="Y12" s="455"/>
      <c r="Z12" s="456"/>
      <c r="AA12" s="456"/>
      <c r="AB12" s="457"/>
      <c r="AC12" s="458"/>
      <c r="AD12" s="459"/>
      <c r="AE12" s="468"/>
      <c r="AF12" s="469"/>
      <c r="AG12" s="469"/>
      <c r="AH12" s="469"/>
      <c r="AI12" s="469"/>
      <c r="AJ12" s="469"/>
      <c r="AK12" s="470"/>
      <c r="AL12" s="468"/>
      <c r="AM12" s="469"/>
      <c r="AN12" s="469"/>
      <c r="AO12" s="469"/>
      <c r="AP12" s="469"/>
      <c r="AQ12" s="469"/>
      <c r="AR12" s="470"/>
      <c r="AS12" s="468"/>
      <c r="AT12" s="469"/>
      <c r="AU12" s="469"/>
      <c r="AV12" s="469"/>
      <c r="AW12" s="469"/>
      <c r="AX12" s="469"/>
      <c r="AY12" s="470"/>
      <c r="AZ12" s="468"/>
      <c r="BA12" s="469"/>
      <c r="BB12" s="469"/>
      <c r="BC12" s="469"/>
      <c r="BD12" s="469"/>
      <c r="BE12" s="469"/>
      <c r="BF12" s="470"/>
      <c r="BG12" s="97"/>
      <c r="BH12" s="62"/>
      <c r="BI12" s="62"/>
    </row>
    <row r="13" spans="2:66" s="60" customFormat="1" ht="30" customHeight="1">
      <c r="B13" s="61"/>
      <c r="C13" s="504" t="s">
        <v>148</v>
      </c>
      <c r="D13" s="504"/>
      <c r="E13" s="505" t="s">
        <v>149</v>
      </c>
      <c r="F13" s="506"/>
      <c r="G13" s="506"/>
      <c r="H13" s="506"/>
      <c r="I13" s="506"/>
      <c r="J13" s="506"/>
      <c r="K13" s="506"/>
      <c r="L13" s="506"/>
      <c r="M13" s="506"/>
      <c r="N13" s="506"/>
      <c r="O13" s="506"/>
      <c r="P13" s="506"/>
      <c r="Q13" s="506"/>
      <c r="R13" s="506"/>
      <c r="S13" s="506"/>
      <c r="T13" s="506"/>
      <c r="U13" s="507"/>
      <c r="V13" s="433"/>
      <c r="W13" s="434"/>
      <c r="X13" s="435"/>
      <c r="Y13" s="487"/>
      <c r="Z13" s="508"/>
      <c r="AA13" s="508"/>
      <c r="AB13" s="509"/>
      <c r="AC13" s="450" t="s">
        <v>150</v>
      </c>
      <c r="AD13" s="451"/>
      <c r="AE13" s="441"/>
      <c r="AF13" s="442"/>
      <c r="AG13" s="442"/>
      <c r="AH13" s="442"/>
      <c r="AI13" s="442"/>
      <c r="AJ13" s="442"/>
      <c r="AK13" s="443"/>
      <c r="AL13" s="538">
        <f>IF(AE13&gt;0,+IF(LEFT(BG13,3)="Μει",BM13,BN13)*AE13,"")</f>
      </c>
      <c r="AM13" s="539"/>
      <c r="AN13" s="539"/>
      <c r="AO13" s="539"/>
      <c r="AP13" s="539"/>
      <c r="AQ13" s="539"/>
      <c r="AR13" s="540"/>
      <c r="AS13" s="441"/>
      <c r="AT13" s="442"/>
      <c r="AU13" s="442"/>
      <c r="AV13" s="442"/>
      <c r="AW13" s="442"/>
      <c r="AX13" s="442"/>
      <c r="AY13" s="443"/>
      <c r="AZ13" s="538">
        <f>IF(AS13&gt;0,+IF(LEFT(BG13,3)="Μει",BM13,BN13)*AS13,"")</f>
      </c>
      <c r="BA13" s="539"/>
      <c r="BB13" s="539"/>
      <c r="BC13" s="539"/>
      <c r="BD13" s="539"/>
      <c r="BE13" s="539"/>
      <c r="BF13" s="540"/>
      <c r="BG13" s="159"/>
      <c r="BH13" s="123"/>
      <c r="BI13" s="70" t="b">
        <f>OR((V13*100)+Y13=201108,(V13*100)+Y13=201304)</f>
        <v>0</v>
      </c>
      <c r="BJ13" s="95">
        <f>IF(BI13=TRUE,BH13,+DATE(V13,Y13+1,1)-1)</f>
        <v>0</v>
      </c>
      <c r="BK13" s="95" t="e">
        <f>+VLOOKUP(BJ13,$D$65:$AX$79,1)</f>
        <v>#N/A</v>
      </c>
      <c r="BL13" s="95" t="e">
        <f>+VLOOKUP(BJ13,$D$65:$AX$79,6)</f>
        <v>#N/A</v>
      </c>
      <c r="BM13" s="98" t="e">
        <f>+VLOOKUP(BJ13,$D$65:$AX$79,11)</f>
        <v>#N/A</v>
      </c>
      <c r="BN13" s="98" t="e">
        <f>+VLOOKUP(BJ13,$D$65:$AX$79,16)</f>
        <v>#N/A</v>
      </c>
    </row>
    <row r="14" spans="2:66" ht="24" customHeight="1">
      <c r="B14" s="63"/>
      <c r="C14" s="452" t="s">
        <v>151</v>
      </c>
      <c r="D14" s="452"/>
      <c r="E14" s="490" t="s">
        <v>152</v>
      </c>
      <c r="F14" s="491"/>
      <c r="G14" s="491"/>
      <c r="H14" s="491"/>
      <c r="I14" s="491"/>
      <c r="J14" s="491"/>
      <c r="K14" s="491"/>
      <c r="L14" s="491"/>
      <c r="M14" s="491"/>
      <c r="N14" s="491"/>
      <c r="O14" s="491"/>
      <c r="P14" s="491"/>
      <c r="Q14" s="491"/>
      <c r="R14" s="491"/>
      <c r="S14" s="491"/>
      <c r="T14" s="491"/>
      <c r="U14" s="492"/>
      <c r="V14" s="433"/>
      <c r="W14" s="434"/>
      <c r="X14" s="435"/>
      <c r="Y14" s="465"/>
      <c r="Z14" s="493"/>
      <c r="AA14" s="493"/>
      <c r="AB14" s="494"/>
      <c r="AC14" s="439" t="s">
        <v>153</v>
      </c>
      <c r="AD14" s="440"/>
      <c r="AE14" s="501"/>
      <c r="AF14" s="502"/>
      <c r="AG14" s="502"/>
      <c r="AH14" s="502"/>
      <c r="AI14" s="502"/>
      <c r="AJ14" s="502"/>
      <c r="AK14" s="503"/>
      <c r="AL14" s="427">
        <f>IF(AE14&gt;0,+AE14*BM14,"")</f>
      </c>
      <c r="AM14" s="428"/>
      <c r="AN14" s="428"/>
      <c r="AO14" s="428"/>
      <c r="AP14" s="428"/>
      <c r="AQ14" s="428"/>
      <c r="AR14" s="429"/>
      <c r="AS14" s="441"/>
      <c r="AT14" s="442"/>
      <c r="AU14" s="442"/>
      <c r="AV14" s="442"/>
      <c r="AW14" s="442"/>
      <c r="AX14" s="442"/>
      <c r="AY14" s="443"/>
      <c r="AZ14" s="427">
        <f>IF(AS14&gt;0,+AS14*BM14,"")</f>
      </c>
      <c r="BA14" s="428"/>
      <c r="BB14" s="428"/>
      <c r="BC14" s="428"/>
      <c r="BD14" s="428"/>
      <c r="BE14" s="428"/>
      <c r="BF14" s="429"/>
      <c r="BG14" s="54"/>
      <c r="BH14" s="101"/>
      <c r="BI14" s="70" t="b">
        <f>(V14*100)+Y14=201108</f>
        <v>0</v>
      </c>
      <c r="BJ14" s="95">
        <f>IF(BI14=TRUE,BH14,+DATE(V14,Y14+1,1)-1)</f>
        <v>0</v>
      </c>
      <c r="BK14" s="95" t="e">
        <f>+VLOOKUP(BJ14,$D$65:$AX$79,1)</f>
        <v>#N/A</v>
      </c>
      <c r="BL14" s="95" t="e">
        <f>+VLOOKUP(BJ14,$D$65:$AX$79,6)</f>
        <v>#N/A</v>
      </c>
      <c r="BM14" s="98" t="e">
        <f>+VLOOKUP(BJ14,$D$65:$AX$79,27)</f>
        <v>#N/A</v>
      </c>
      <c r="BN14" s="98"/>
    </row>
    <row r="15" spans="2:65" ht="36.75" customHeight="1">
      <c r="B15" s="63"/>
      <c r="C15" s="452" t="s">
        <v>154</v>
      </c>
      <c r="D15" s="452"/>
      <c r="E15" s="490" t="s">
        <v>265</v>
      </c>
      <c r="F15" s="491"/>
      <c r="G15" s="491"/>
      <c r="H15" s="491"/>
      <c r="I15" s="491"/>
      <c r="J15" s="491"/>
      <c r="K15" s="491"/>
      <c r="L15" s="491"/>
      <c r="M15" s="491"/>
      <c r="N15" s="491"/>
      <c r="O15" s="491"/>
      <c r="P15" s="491"/>
      <c r="Q15" s="491"/>
      <c r="R15" s="491"/>
      <c r="S15" s="491"/>
      <c r="T15" s="491"/>
      <c r="U15" s="492"/>
      <c r="V15" s="433"/>
      <c r="W15" s="434"/>
      <c r="X15" s="435"/>
      <c r="Y15" s="465"/>
      <c r="Z15" s="493"/>
      <c r="AA15" s="493"/>
      <c r="AB15" s="494"/>
      <c r="AC15" s="439" t="s">
        <v>155</v>
      </c>
      <c r="AD15" s="440"/>
      <c r="AE15" s="495"/>
      <c r="AF15" s="496"/>
      <c r="AG15" s="496"/>
      <c r="AH15" s="496"/>
      <c r="AI15" s="496"/>
      <c r="AJ15" s="496"/>
      <c r="AK15" s="497"/>
      <c r="AL15" s="114"/>
      <c r="AM15" s="115"/>
      <c r="AN15" s="115"/>
      <c r="AO15" s="115"/>
      <c r="AP15" s="115"/>
      <c r="AQ15" s="115"/>
      <c r="AR15" s="116"/>
      <c r="AS15" s="441"/>
      <c r="AT15" s="442"/>
      <c r="AU15" s="442"/>
      <c r="AV15" s="442"/>
      <c r="AW15" s="442"/>
      <c r="AX15" s="442"/>
      <c r="AY15" s="443"/>
      <c r="AZ15" s="427">
        <f>IF(AS15&gt;0,+AS15*BM15,"")</f>
      </c>
      <c r="BA15" s="428"/>
      <c r="BB15" s="428"/>
      <c r="BC15" s="428"/>
      <c r="BD15" s="428"/>
      <c r="BE15" s="428"/>
      <c r="BF15" s="429"/>
      <c r="BG15" s="54"/>
      <c r="BH15" s="54"/>
      <c r="BI15" s="70" t="b">
        <f>OR((V15*100)+Y15=198406,(V15*100)+Y15=198506,(V15*100)+Y15=198606,(V15*100)+Y15=198712,(V15*100)+Y15=199812,(V15*100)+Y15=200006)</f>
        <v>0</v>
      </c>
      <c r="BJ15" s="95">
        <f>IF(BI15=TRUE,BH15,+DATE(V15,Y15+1,1)-1)</f>
        <v>0</v>
      </c>
      <c r="BK15" s="95" t="e">
        <f>+VLOOKUP(BJ15,$D$65:$AX$79,1)</f>
        <v>#N/A</v>
      </c>
      <c r="BL15" s="95" t="e">
        <f>+VLOOKUP(BJ15,$D$65:$AX$79,6)</f>
        <v>#N/A</v>
      </c>
      <c r="BM15" s="98" t="e">
        <f>+VLOOKUP(BJ15,$D$65:$AX$79,21)</f>
        <v>#N/A</v>
      </c>
    </row>
    <row r="16" spans="2:61" ht="13.5" customHeight="1">
      <c r="B16" s="113"/>
      <c r="C16" s="111"/>
      <c r="D16" s="111"/>
      <c r="E16" s="111"/>
      <c r="F16" s="111"/>
      <c r="G16" s="111"/>
      <c r="H16" s="111"/>
      <c r="I16" s="111"/>
      <c r="J16" s="111"/>
      <c r="K16" s="111"/>
      <c r="L16" s="111"/>
      <c r="M16" s="111"/>
      <c r="N16" s="111"/>
      <c r="O16" s="111"/>
      <c r="P16" s="111"/>
      <c r="Q16" s="111"/>
      <c r="R16" s="111"/>
      <c r="S16" s="111"/>
      <c r="T16" s="111"/>
      <c r="U16" s="112"/>
      <c r="V16" s="466" t="s">
        <v>139</v>
      </c>
      <c r="W16" s="474"/>
      <c r="X16" s="467"/>
      <c r="Y16" s="478" t="s">
        <v>140</v>
      </c>
      <c r="Z16" s="479"/>
      <c r="AA16" s="479"/>
      <c r="AB16" s="480"/>
      <c r="AC16" s="466" t="s">
        <v>141</v>
      </c>
      <c r="AD16" s="467"/>
      <c r="AE16" s="471" t="s">
        <v>142</v>
      </c>
      <c r="AF16" s="472"/>
      <c r="AG16" s="472"/>
      <c r="AH16" s="472"/>
      <c r="AI16" s="472"/>
      <c r="AJ16" s="472"/>
      <c r="AK16" s="473"/>
      <c r="AL16" s="498" t="s">
        <v>143</v>
      </c>
      <c r="AM16" s="499"/>
      <c r="AN16" s="499"/>
      <c r="AO16" s="499"/>
      <c r="AP16" s="499"/>
      <c r="AQ16" s="499"/>
      <c r="AR16" s="500"/>
      <c r="AS16" s="471" t="s">
        <v>144</v>
      </c>
      <c r="AT16" s="472"/>
      <c r="AU16" s="472"/>
      <c r="AV16" s="472"/>
      <c r="AW16" s="472"/>
      <c r="AX16" s="472"/>
      <c r="AY16" s="473"/>
      <c r="AZ16" s="498" t="s">
        <v>145</v>
      </c>
      <c r="BA16" s="499"/>
      <c r="BB16" s="499"/>
      <c r="BC16" s="499"/>
      <c r="BD16" s="499"/>
      <c r="BE16" s="499"/>
      <c r="BF16" s="500"/>
      <c r="BG16" s="55"/>
      <c r="BH16" s="54"/>
      <c r="BI16" s="54"/>
    </row>
    <row r="17" spans="2:61" ht="12.75">
      <c r="B17" s="64">
        <v>2</v>
      </c>
      <c r="C17" s="488" t="s">
        <v>156</v>
      </c>
      <c r="D17" s="488"/>
      <c r="E17" s="488"/>
      <c r="F17" s="488"/>
      <c r="G17" s="488"/>
      <c r="H17" s="488"/>
      <c r="I17" s="488"/>
      <c r="J17" s="488"/>
      <c r="K17" s="488"/>
      <c r="L17" s="488"/>
      <c r="M17" s="488"/>
      <c r="N17" s="488"/>
      <c r="O17" s="488"/>
      <c r="P17" s="488"/>
      <c r="Q17" s="488"/>
      <c r="R17" s="488"/>
      <c r="S17" s="488"/>
      <c r="T17" s="488"/>
      <c r="U17" s="489"/>
      <c r="V17" s="455"/>
      <c r="W17" s="456"/>
      <c r="X17" s="457"/>
      <c r="Y17" s="455"/>
      <c r="Z17" s="456"/>
      <c r="AA17" s="456"/>
      <c r="AB17" s="457"/>
      <c r="AC17" s="458"/>
      <c r="AD17" s="459"/>
      <c r="AE17" s="468"/>
      <c r="AF17" s="469"/>
      <c r="AG17" s="469"/>
      <c r="AH17" s="469"/>
      <c r="AI17" s="469"/>
      <c r="AJ17" s="469"/>
      <c r="AK17" s="470"/>
      <c r="AL17" s="481"/>
      <c r="AM17" s="482"/>
      <c r="AN17" s="482"/>
      <c r="AO17" s="482"/>
      <c r="AP17" s="482"/>
      <c r="AQ17" s="482"/>
      <c r="AR17" s="483"/>
      <c r="AS17" s="468"/>
      <c r="AT17" s="469"/>
      <c r="AU17" s="469"/>
      <c r="AV17" s="469"/>
      <c r="AW17" s="469"/>
      <c r="AX17" s="469"/>
      <c r="AY17" s="470"/>
      <c r="AZ17" s="468"/>
      <c r="BA17" s="469"/>
      <c r="BB17" s="469"/>
      <c r="BC17" s="469"/>
      <c r="BD17" s="469"/>
      <c r="BE17" s="469"/>
      <c r="BF17" s="470"/>
      <c r="BG17" s="55"/>
      <c r="BH17" s="54"/>
      <c r="BI17" s="54"/>
    </row>
    <row r="18" spans="2:66" ht="37.5" customHeight="1">
      <c r="B18" s="63"/>
      <c r="C18" s="447" t="s">
        <v>148</v>
      </c>
      <c r="D18" s="447"/>
      <c r="E18" s="484" t="s">
        <v>157</v>
      </c>
      <c r="F18" s="485"/>
      <c r="G18" s="485"/>
      <c r="H18" s="485"/>
      <c r="I18" s="485"/>
      <c r="J18" s="485"/>
      <c r="K18" s="485"/>
      <c r="L18" s="485"/>
      <c r="M18" s="485"/>
      <c r="N18" s="485"/>
      <c r="O18" s="485"/>
      <c r="P18" s="485"/>
      <c r="Q18" s="485"/>
      <c r="R18" s="485"/>
      <c r="S18" s="485"/>
      <c r="T18" s="485"/>
      <c r="U18" s="486"/>
      <c r="V18" s="433"/>
      <c r="W18" s="434"/>
      <c r="X18" s="435"/>
      <c r="Y18" s="487"/>
      <c r="Z18" s="445"/>
      <c r="AA18" s="445"/>
      <c r="AB18" s="446"/>
      <c r="AC18" s="450" t="s">
        <v>158</v>
      </c>
      <c r="AD18" s="451"/>
      <c r="AE18" s="441"/>
      <c r="AF18" s="442"/>
      <c r="AG18" s="442"/>
      <c r="AH18" s="442"/>
      <c r="AI18" s="442"/>
      <c r="AJ18" s="442"/>
      <c r="AK18" s="443"/>
      <c r="AL18" s="538">
        <f>IF(AE18&gt;0,+IF(LEFT(BG18,3)="Μει",BM18,BN18)*AE18,"")</f>
      </c>
      <c r="AM18" s="539"/>
      <c r="AN18" s="539"/>
      <c r="AO18" s="539"/>
      <c r="AP18" s="539"/>
      <c r="AQ18" s="539"/>
      <c r="AR18" s="540"/>
      <c r="AS18" s="441"/>
      <c r="AT18" s="442"/>
      <c r="AU18" s="442"/>
      <c r="AV18" s="442"/>
      <c r="AW18" s="442"/>
      <c r="AX18" s="442"/>
      <c r="AY18" s="443"/>
      <c r="AZ18" s="538">
        <f>IF(AS18&gt;0,+IF(LEFT(BG18,3)="Μει",BM18,BN18)*AS18,"")</f>
      </c>
      <c r="BA18" s="539"/>
      <c r="BB18" s="539"/>
      <c r="BC18" s="539"/>
      <c r="BD18" s="539"/>
      <c r="BE18" s="539"/>
      <c r="BF18" s="540"/>
      <c r="BG18" s="159"/>
      <c r="BH18" s="101"/>
      <c r="BI18" s="70" t="b">
        <f>OR((V18*100)+Y18=201108,(V18*100)+Y18=201304)</f>
        <v>0</v>
      </c>
      <c r="BJ18" s="95">
        <f>IF(BI18=TRUE,BH18,+DATE(V18,Y18+1,1)-1)</f>
        <v>0</v>
      </c>
      <c r="BK18" s="95" t="e">
        <f>+VLOOKUP(BJ18,$D$65:$AX$79,1)</f>
        <v>#N/A</v>
      </c>
      <c r="BL18" s="95" t="e">
        <f>+VLOOKUP(BJ18,$D$65:$AX$79,6)</f>
        <v>#N/A</v>
      </c>
      <c r="BM18" s="98" t="e">
        <f>+VLOOKUP(BJ18,$D$65:$AX$79,11)</f>
        <v>#N/A</v>
      </c>
      <c r="BN18" s="98" t="e">
        <f>+VLOOKUP(BJ18,$D$65:$AX$79,16)</f>
        <v>#N/A</v>
      </c>
    </row>
    <row r="19" spans="2:66" ht="40.5" customHeight="1">
      <c r="B19" s="65"/>
      <c r="C19" s="452" t="s">
        <v>151</v>
      </c>
      <c r="D19" s="452"/>
      <c r="E19" s="462" t="s">
        <v>159</v>
      </c>
      <c r="F19" s="463"/>
      <c r="G19" s="463"/>
      <c r="H19" s="463"/>
      <c r="I19" s="463"/>
      <c r="J19" s="463"/>
      <c r="K19" s="463"/>
      <c r="L19" s="463"/>
      <c r="M19" s="463"/>
      <c r="N19" s="463"/>
      <c r="O19" s="463"/>
      <c r="P19" s="463"/>
      <c r="Q19" s="463"/>
      <c r="R19" s="463"/>
      <c r="S19" s="463"/>
      <c r="T19" s="463"/>
      <c r="U19" s="464"/>
      <c r="V19" s="433"/>
      <c r="W19" s="434"/>
      <c r="X19" s="435"/>
      <c r="Y19" s="465"/>
      <c r="Z19" s="437"/>
      <c r="AA19" s="437"/>
      <c r="AB19" s="438"/>
      <c r="AC19" s="439" t="s">
        <v>160</v>
      </c>
      <c r="AD19" s="440"/>
      <c r="AE19" s="441"/>
      <c r="AF19" s="442"/>
      <c r="AG19" s="442"/>
      <c r="AH19" s="442"/>
      <c r="AI19" s="442"/>
      <c r="AJ19" s="442"/>
      <c r="AK19" s="443"/>
      <c r="AL19" s="427">
        <f>IF(AE19&gt;0,+AE19*BM19,"")</f>
      </c>
      <c r="AM19" s="428"/>
      <c r="AN19" s="428"/>
      <c r="AO19" s="428"/>
      <c r="AP19" s="428"/>
      <c r="AQ19" s="428"/>
      <c r="AR19" s="429"/>
      <c r="AS19" s="441"/>
      <c r="AT19" s="442"/>
      <c r="AU19" s="442"/>
      <c r="AV19" s="442"/>
      <c r="AW19" s="442"/>
      <c r="AX19" s="442"/>
      <c r="AY19" s="443"/>
      <c r="AZ19" s="427">
        <f>IF(AS19&gt;0,+AS19*BM19,"")</f>
      </c>
      <c r="BA19" s="428"/>
      <c r="BB19" s="428"/>
      <c r="BC19" s="428"/>
      <c r="BD19" s="428"/>
      <c r="BE19" s="428"/>
      <c r="BF19" s="429"/>
      <c r="BG19" s="55"/>
      <c r="BH19" s="101"/>
      <c r="BI19" s="70" t="b">
        <f>(V19*100)+Y19=201108</f>
        <v>0</v>
      </c>
      <c r="BJ19" s="95">
        <f>IF(BI19=TRUE,BH19,+DATE(V19,Y19+1,1)-1)</f>
        <v>0</v>
      </c>
      <c r="BK19" s="95" t="e">
        <f>+VLOOKUP(BJ19,$D$65:$AX$79,1)</f>
        <v>#N/A</v>
      </c>
      <c r="BL19" s="95" t="e">
        <f>+VLOOKUP(BJ19,$D$65:$AX$79,6)</f>
        <v>#N/A</v>
      </c>
      <c r="BM19" s="98" t="e">
        <f>+VLOOKUP(BJ19,$D$65:$AX$79,27)</f>
        <v>#N/A</v>
      </c>
      <c r="BN19" s="98"/>
    </row>
    <row r="20" spans="2:61" ht="13.5" customHeight="1">
      <c r="B20" s="113"/>
      <c r="C20" s="111"/>
      <c r="D20" s="111"/>
      <c r="E20" s="111"/>
      <c r="F20" s="111"/>
      <c r="G20" s="111"/>
      <c r="H20" s="111"/>
      <c r="I20" s="111"/>
      <c r="J20" s="111"/>
      <c r="K20" s="111"/>
      <c r="L20" s="111"/>
      <c r="M20" s="111"/>
      <c r="N20" s="111"/>
      <c r="O20" s="111"/>
      <c r="P20" s="111"/>
      <c r="Q20" s="111"/>
      <c r="R20" s="111"/>
      <c r="S20" s="111"/>
      <c r="T20" s="111"/>
      <c r="U20" s="112"/>
      <c r="V20" s="466" t="s">
        <v>139</v>
      </c>
      <c r="W20" s="474"/>
      <c r="X20" s="467"/>
      <c r="Y20" s="475" t="s">
        <v>140</v>
      </c>
      <c r="Z20" s="476"/>
      <c r="AA20" s="476"/>
      <c r="AB20" s="477"/>
      <c r="AC20" s="466" t="s">
        <v>141</v>
      </c>
      <c r="AD20" s="467"/>
      <c r="AE20" s="471" t="s">
        <v>142</v>
      </c>
      <c r="AF20" s="472"/>
      <c r="AG20" s="472"/>
      <c r="AH20" s="472"/>
      <c r="AI20" s="472"/>
      <c r="AJ20" s="472"/>
      <c r="AK20" s="473"/>
      <c r="AL20" s="498" t="s">
        <v>143</v>
      </c>
      <c r="AM20" s="499"/>
      <c r="AN20" s="499"/>
      <c r="AO20" s="499"/>
      <c r="AP20" s="499"/>
      <c r="AQ20" s="499"/>
      <c r="AR20" s="500"/>
      <c r="AS20" s="471" t="s">
        <v>144</v>
      </c>
      <c r="AT20" s="472"/>
      <c r="AU20" s="472"/>
      <c r="AV20" s="472"/>
      <c r="AW20" s="472"/>
      <c r="AX20" s="472"/>
      <c r="AY20" s="473"/>
      <c r="AZ20" s="498" t="s">
        <v>145</v>
      </c>
      <c r="BA20" s="499"/>
      <c r="BB20" s="499"/>
      <c r="BC20" s="499"/>
      <c r="BD20" s="499"/>
      <c r="BE20" s="499"/>
      <c r="BF20" s="500"/>
      <c r="BG20" s="55"/>
      <c r="BH20" s="54"/>
      <c r="BI20" s="54"/>
    </row>
    <row r="21" spans="2:61" ht="39" customHeight="1">
      <c r="B21" s="64">
        <v>3</v>
      </c>
      <c r="C21" s="453" t="s">
        <v>250</v>
      </c>
      <c r="D21" s="453"/>
      <c r="E21" s="453"/>
      <c r="F21" s="453"/>
      <c r="G21" s="453"/>
      <c r="H21" s="453"/>
      <c r="I21" s="453"/>
      <c r="J21" s="453"/>
      <c r="K21" s="453"/>
      <c r="L21" s="453"/>
      <c r="M21" s="453"/>
      <c r="N21" s="453"/>
      <c r="O21" s="453"/>
      <c r="P21" s="453"/>
      <c r="Q21" s="453"/>
      <c r="R21" s="453"/>
      <c r="S21" s="453"/>
      <c r="T21" s="453"/>
      <c r="U21" s="454"/>
      <c r="V21" s="455"/>
      <c r="W21" s="456"/>
      <c r="X21" s="457"/>
      <c r="Y21" s="455"/>
      <c r="Z21" s="456"/>
      <c r="AA21" s="456"/>
      <c r="AB21" s="457"/>
      <c r="AC21" s="458"/>
      <c r="AD21" s="459"/>
      <c r="AE21" s="481"/>
      <c r="AF21" s="482"/>
      <c r="AG21" s="482"/>
      <c r="AH21" s="482"/>
      <c r="AI21" s="482"/>
      <c r="AJ21" s="482"/>
      <c r="AK21" s="483"/>
      <c r="AL21" s="481"/>
      <c r="AM21" s="482"/>
      <c r="AN21" s="482"/>
      <c r="AO21" s="482"/>
      <c r="AP21" s="482"/>
      <c r="AQ21" s="482"/>
      <c r="AR21" s="483"/>
      <c r="AS21" s="468"/>
      <c r="AT21" s="469"/>
      <c r="AU21" s="469"/>
      <c r="AV21" s="469"/>
      <c r="AW21" s="469"/>
      <c r="AX21" s="469"/>
      <c r="AY21" s="470"/>
      <c r="AZ21" s="481"/>
      <c r="BA21" s="482"/>
      <c r="BB21" s="482"/>
      <c r="BC21" s="482"/>
      <c r="BD21" s="482"/>
      <c r="BE21" s="482"/>
      <c r="BF21" s="483"/>
      <c r="BG21" s="55"/>
      <c r="BH21" s="54"/>
      <c r="BI21" s="54"/>
    </row>
    <row r="22" spans="2:66" ht="22.5" customHeight="1">
      <c r="B22" s="63"/>
      <c r="C22" s="447" t="s">
        <v>148</v>
      </c>
      <c r="D22" s="447"/>
      <c r="E22" s="484" t="s">
        <v>161</v>
      </c>
      <c r="F22" s="485"/>
      <c r="G22" s="485"/>
      <c r="H22" s="485"/>
      <c r="I22" s="485"/>
      <c r="J22" s="485"/>
      <c r="K22" s="485"/>
      <c r="L22" s="485"/>
      <c r="M22" s="485"/>
      <c r="N22" s="485"/>
      <c r="O22" s="485"/>
      <c r="P22" s="485"/>
      <c r="Q22" s="485"/>
      <c r="R22" s="485"/>
      <c r="S22" s="485"/>
      <c r="T22" s="485"/>
      <c r="U22" s="486"/>
      <c r="V22" s="433"/>
      <c r="W22" s="434"/>
      <c r="X22" s="435"/>
      <c r="Y22" s="444"/>
      <c r="Z22" s="445"/>
      <c r="AA22" s="445"/>
      <c r="AB22" s="446"/>
      <c r="AC22" s="450" t="s">
        <v>158</v>
      </c>
      <c r="AD22" s="451"/>
      <c r="AE22" s="441"/>
      <c r="AF22" s="442"/>
      <c r="AG22" s="442"/>
      <c r="AH22" s="442"/>
      <c r="AI22" s="442"/>
      <c r="AJ22" s="442"/>
      <c r="AK22" s="443"/>
      <c r="AL22" s="538">
        <f>IF(AE22&gt;0,+AE22*BN22,"")</f>
      </c>
      <c r="AM22" s="539"/>
      <c r="AN22" s="539"/>
      <c r="AO22" s="539"/>
      <c r="AP22" s="539"/>
      <c r="AQ22" s="539"/>
      <c r="AR22" s="540"/>
      <c r="AS22" s="441"/>
      <c r="AT22" s="442"/>
      <c r="AU22" s="442"/>
      <c r="AV22" s="442"/>
      <c r="AW22" s="442"/>
      <c r="AX22" s="442"/>
      <c r="AY22" s="443"/>
      <c r="AZ22" s="538">
        <f>IF(AS22&gt;0,+AS22*BN22,"")</f>
      </c>
      <c r="BA22" s="539"/>
      <c r="BB22" s="539"/>
      <c r="BC22" s="539"/>
      <c r="BD22" s="539"/>
      <c r="BE22" s="539"/>
      <c r="BF22" s="540"/>
      <c r="BG22" s="55"/>
      <c r="BH22" s="101"/>
      <c r="BI22" s="70" t="b">
        <f>OR(CONCATENATE(V22,Y22)="19846",CONCATENATE(V22,Y22)="19856",CONCATENATE(V22,Y22)="19866",CONCATENATE(V22,Y22)="198712",+CONCATENATE(V22,Y22)="199812",+CONCATENATE(V22,Y22)="20006",+CONCATENATE(V22,Y22)="201112",+CONCATENATE(V22,Y22)="20136")</f>
        <v>0</v>
      </c>
      <c r="BJ22" s="95">
        <f>IF(BI22=TRUE,BH22,+DATE(V22,Y22+1,1)-1)</f>
        <v>0</v>
      </c>
      <c r="BK22" s="95" t="e">
        <f>+VLOOKUP(BJ22,$D$65:$AX$79,1)</f>
        <v>#N/A</v>
      </c>
      <c r="BL22" s="95" t="e">
        <f>+VLOOKUP(BJ22,$D$65:$AX$79,6)</f>
        <v>#N/A</v>
      </c>
      <c r="BM22" s="98" t="e">
        <f>+VLOOKUP(BJ22,$D$65:$AX$79,11)</f>
        <v>#N/A</v>
      </c>
      <c r="BN22" s="98" t="e">
        <f>+VLOOKUP(BJ22,$D$65:$AX$79,16)</f>
        <v>#N/A</v>
      </c>
    </row>
    <row r="23" spans="2:66" ht="24" customHeight="1">
      <c r="B23" s="65"/>
      <c r="C23" s="452" t="s">
        <v>151</v>
      </c>
      <c r="D23" s="452"/>
      <c r="E23" s="430" t="s">
        <v>162</v>
      </c>
      <c r="F23" s="431"/>
      <c r="G23" s="431"/>
      <c r="H23" s="431"/>
      <c r="I23" s="431"/>
      <c r="J23" s="431"/>
      <c r="K23" s="431"/>
      <c r="L23" s="431"/>
      <c r="M23" s="431"/>
      <c r="N23" s="431"/>
      <c r="O23" s="431"/>
      <c r="P23" s="431"/>
      <c r="Q23" s="431"/>
      <c r="R23" s="431"/>
      <c r="S23" s="431"/>
      <c r="T23" s="431"/>
      <c r="U23" s="432"/>
      <c r="V23" s="433"/>
      <c r="W23" s="434"/>
      <c r="X23" s="435"/>
      <c r="Y23" s="436"/>
      <c r="Z23" s="437"/>
      <c r="AA23" s="437"/>
      <c r="AB23" s="438"/>
      <c r="AC23" s="439" t="s">
        <v>160</v>
      </c>
      <c r="AD23" s="440"/>
      <c r="AE23" s="441"/>
      <c r="AF23" s="442"/>
      <c r="AG23" s="442"/>
      <c r="AH23" s="442"/>
      <c r="AI23" s="442"/>
      <c r="AJ23" s="442"/>
      <c r="AK23" s="443"/>
      <c r="AL23" s="427">
        <f>IF(AE23&gt;0,+AE23*BM23,"")</f>
      </c>
      <c r="AM23" s="428"/>
      <c r="AN23" s="428"/>
      <c r="AO23" s="428"/>
      <c r="AP23" s="428"/>
      <c r="AQ23" s="428"/>
      <c r="AR23" s="429"/>
      <c r="AS23" s="441"/>
      <c r="AT23" s="442"/>
      <c r="AU23" s="442"/>
      <c r="AV23" s="442"/>
      <c r="AW23" s="442"/>
      <c r="AX23" s="442"/>
      <c r="AY23" s="443"/>
      <c r="AZ23" s="427">
        <f>IF(AS23&gt;0,+AS23*BM23,"")</f>
      </c>
      <c r="BA23" s="428"/>
      <c r="BB23" s="428"/>
      <c r="BC23" s="428"/>
      <c r="BD23" s="428"/>
      <c r="BE23" s="428"/>
      <c r="BF23" s="429"/>
      <c r="BG23" s="55"/>
      <c r="BH23" s="101"/>
      <c r="BI23" s="70" t="b">
        <f>OR(CONCATENATE(V23,Y23)="19846",CONCATENATE(V23,Y23)="19856",CONCATENATE(V23,Y23)="19866",CONCATENATE(V23,Y23)="198712",+CONCATENATE(V23,Y23)="199812",+CONCATENATE(V23,Y23)="20006",+CONCATENATE(V23,Y23)="201112")</f>
        <v>0</v>
      </c>
      <c r="BJ23" s="95">
        <f>IF(BI23=TRUE,BH23,+DATE(V23,Y23+1,1)-1)</f>
        <v>0</v>
      </c>
      <c r="BK23" s="95" t="e">
        <f>+VLOOKUP(BJ23,$D$65:$AX$79,1)</f>
        <v>#N/A</v>
      </c>
      <c r="BL23" s="95" t="e">
        <f>+VLOOKUP(BJ23,$D$65:$AX$79,6)</f>
        <v>#N/A</v>
      </c>
      <c r="BM23" s="98" t="e">
        <f>+VLOOKUP(BJ23,$D$65:$AX$79,27)</f>
        <v>#N/A</v>
      </c>
      <c r="BN23" s="98"/>
    </row>
    <row r="24" spans="2:65" ht="13.5">
      <c r="B24" s="63"/>
      <c r="C24" s="447" t="s">
        <v>154</v>
      </c>
      <c r="D24" s="447"/>
      <c r="E24" s="448" t="s">
        <v>163</v>
      </c>
      <c r="F24" s="448"/>
      <c r="G24" s="448"/>
      <c r="H24" s="448"/>
      <c r="I24" s="448"/>
      <c r="J24" s="448"/>
      <c r="K24" s="448"/>
      <c r="L24" s="448"/>
      <c r="M24" s="448"/>
      <c r="N24" s="448"/>
      <c r="O24" s="448"/>
      <c r="P24" s="448"/>
      <c r="Q24" s="448"/>
      <c r="R24" s="448"/>
      <c r="S24" s="448"/>
      <c r="T24" s="448"/>
      <c r="U24" s="449"/>
      <c r="V24" s="433"/>
      <c r="W24" s="434"/>
      <c r="X24" s="435"/>
      <c r="Y24" s="444"/>
      <c r="Z24" s="445"/>
      <c r="AA24" s="445"/>
      <c r="AB24" s="446"/>
      <c r="AC24" s="450" t="s">
        <v>164</v>
      </c>
      <c r="AD24" s="451"/>
      <c r="AE24" s="441"/>
      <c r="AF24" s="442"/>
      <c r="AG24" s="442"/>
      <c r="AH24" s="442"/>
      <c r="AI24" s="442"/>
      <c r="AJ24" s="442"/>
      <c r="AK24" s="443"/>
      <c r="AL24" s="427">
        <f>IF(AE24&gt;0,+AE24*BM24,"")</f>
      </c>
      <c r="AM24" s="428"/>
      <c r="AN24" s="428"/>
      <c r="AO24" s="428"/>
      <c r="AP24" s="428"/>
      <c r="AQ24" s="428"/>
      <c r="AR24" s="429"/>
      <c r="AS24" s="441"/>
      <c r="AT24" s="442"/>
      <c r="AU24" s="442"/>
      <c r="AV24" s="442"/>
      <c r="AW24" s="442"/>
      <c r="AX24" s="442"/>
      <c r="AY24" s="443"/>
      <c r="AZ24" s="427">
        <f>IF(AS24&gt;0,+AS24*BM24,"")</f>
      </c>
      <c r="BA24" s="428"/>
      <c r="BB24" s="428"/>
      <c r="BC24" s="428"/>
      <c r="BD24" s="428"/>
      <c r="BE24" s="428"/>
      <c r="BF24" s="429"/>
      <c r="BG24" s="55"/>
      <c r="BH24" s="101"/>
      <c r="BI24" s="70" t="b">
        <f>OR(CONCATENATE(V24,Y24)="19846",CONCATENATE(V24,Y24)="19856",CONCATENATE(V24,Y24)="19866",CONCATENATE(V24,Y24)="198712",CONCATENATE(V24,Y24)="199812",+CONCATENATE(V24,Y24)="20006")</f>
        <v>0</v>
      </c>
      <c r="BJ24" s="95">
        <f>IF(BI24=TRUE,BH24,+DATE(V24,Y24+1,1)-1)</f>
        <v>0</v>
      </c>
      <c r="BK24" s="95" t="e">
        <f>+VLOOKUP(BJ24,$D$65:$AX$79,1)</f>
        <v>#N/A</v>
      </c>
      <c r="BL24" s="95" t="e">
        <f>+VLOOKUP(BJ24,$D$65:$AX$79,6)</f>
        <v>#N/A</v>
      </c>
      <c r="BM24" s="98" t="e">
        <f>+VLOOKUP(BJ24,$D$65:$AX$79,21)</f>
        <v>#N/A</v>
      </c>
    </row>
    <row r="25" spans="2:66" ht="24.75" customHeight="1">
      <c r="B25" s="63"/>
      <c r="C25" s="452" t="s">
        <v>165</v>
      </c>
      <c r="D25" s="452"/>
      <c r="E25" s="460" t="s">
        <v>166</v>
      </c>
      <c r="F25" s="460"/>
      <c r="G25" s="460"/>
      <c r="H25" s="460"/>
      <c r="I25" s="460"/>
      <c r="J25" s="460"/>
      <c r="K25" s="460"/>
      <c r="L25" s="460"/>
      <c r="M25" s="460"/>
      <c r="N25" s="460"/>
      <c r="O25" s="460"/>
      <c r="P25" s="460"/>
      <c r="Q25" s="460"/>
      <c r="R25" s="460"/>
      <c r="S25" s="460"/>
      <c r="T25" s="460"/>
      <c r="U25" s="461"/>
      <c r="V25" s="433"/>
      <c r="W25" s="434"/>
      <c r="X25" s="435"/>
      <c r="Y25" s="444"/>
      <c r="Z25" s="445"/>
      <c r="AA25" s="445"/>
      <c r="AB25" s="446"/>
      <c r="AC25" s="450" t="s">
        <v>167</v>
      </c>
      <c r="AD25" s="451"/>
      <c r="AE25" s="441"/>
      <c r="AF25" s="442"/>
      <c r="AG25" s="442"/>
      <c r="AH25" s="442"/>
      <c r="AI25" s="442"/>
      <c r="AJ25" s="442"/>
      <c r="AK25" s="443"/>
      <c r="AL25" s="427">
        <f>IF(AE25&gt;0,+AE25*BM25,"")</f>
      </c>
      <c r="AM25" s="428"/>
      <c r="AN25" s="428"/>
      <c r="AO25" s="428"/>
      <c r="AP25" s="428"/>
      <c r="AQ25" s="428"/>
      <c r="AR25" s="429"/>
      <c r="AS25" s="441"/>
      <c r="AT25" s="442"/>
      <c r="AU25" s="442"/>
      <c r="AV25" s="442"/>
      <c r="AW25" s="442"/>
      <c r="AX25" s="442"/>
      <c r="AY25" s="443"/>
      <c r="AZ25" s="427">
        <f>IF(AS25&gt;0,+AS25*BM25,"")</f>
      </c>
      <c r="BA25" s="428"/>
      <c r="BB25" s="428"/>
      <c r="BC25" s="428"/>
      <c r="BD25" s="428"/>
      <c r="BE25" s="428"/>
      <c r="BF25" s="429"/>
      <c r="BG25" s="55"/>
      <c r="BH25" s="101"/>
      <c r="BI25" s="70" t="b">
        <f>OR(CONCATENATE(V25,Y25)="19846",CONCATENATE(V25,Y25)="19856",CONCATENATE(V25,Y25)="19866",CONCATENATE(V25,Y25)="198712",CONCATENATE(V25,Y25)="199812",CONCATENATE(V25,Y25)="20006")</f>
        <v>0</v>
      </c>
      <c r="BJ25" s="95">
        <f>IF(BI25=TRUE,BH25,+DATE(V25,Y25+1,1)-1)</f>
        <v>0</v>
      </c>
      <c r="BK25" s="95" t="e">
        <f>+VLOOKUP(BJ25,$D$65:$AX$79,1)</f>
        <v>#N/A</v>
      </c>
      <c r="BL25" s="95" t="e">
        <f>+VLOOKUP(BJ25,$D$65:$AX$79,6)</f>
        <v>#N/A</v>
      </c>
      <c r="BM25" s="98" t="e">
        <f>+VLOOKUP(BJ25,$D$65:$AX$79,40)</f>
        <v>#N/A</v>
      </c>
      <c r="BN25" s="98" t="e">
        <f>+VLOOKUP(BJ25,$D$65:$AX$79,40)</f>
        <v>#N/A</v>
      </c>
    </row>
    <row r="26" spans="2:61" ht="20.25" customHeight="1" thickBot="1">
      <c r="B26" s="54"/>
      <c r="C26" s="54"/>
      <c r="D26" s="542" t="s">
        <v>168</v>
      </c>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66"/>
      <c r="AK26" s="67" t="s">
        <v>169</v>
      </c>
      <c r="AL26" s="420">
        <f>SUM(AL13:AR15)+SUM(AL18:AR19)+SUM(AL22:AR25)</f>
        <v>0</v>
      </c>
      <c r="AM26" s="421"/>
      <c r="AN26" s="421"/>
      <c r="AO26" s="421"/>
      <c r="AP26" s="421"/>
      <c r="AQ26" s="421"/>
      <c r="AR26" s="422"/>
      <c r="AS26" s="55"/>
      <c r="AV26" s="54"/>
      <c r="AY26" s="51" t="s">
        <v>96</v>
      </c>
      <c r="AZ26" s="420">
        <f>SUM(AZ13:BF15)+SUM(AZ18:BF19)+SUM(AZ22:BF24)</f>
        <v>0</v>
      </c>
      <c r="BA26" s="421"/>
      <c r="BB26" s="421"/>
      <c r="BC26" s="421"/>
      <c r="BD26" s="421"/>
      <c r="BE26" s="421"/>
      <c r="BF26" s="422"/>
      <c r="BG26" s="55"/>
      <c r="BH26" s="54"/>
      <c r="BI26" s="54"/>
    </row>
    <row r="27" spans="2:58" ht="20.25" customHeight="1" thickBot="1" thickTop="1">
      <c r="B27" s="54"/>
      <c r="C27" s="54"/>
      <c r="D27" s="425" t="s">
        <v>170</v>
      </c>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68"/>
      <c r="AK27" s="67" t="s">
        <v>96</v>
      </c>
      <c r="AL27" s="417">
        <f>ROUND(+AL26/0.585274,2)</f>
        <v>0</v>
      </c>
      <c r="AM27" s="418"/>
      <c r="AN27" s="418"/>
      <c r="AO27" s="418"/>
      <c r="AP27" s="418"/>
      <c r="AQ27" s="418"/>
      <c r="AR27" s="419"/>
      <c r="AS27" s="55"/>
      <c r="AV27" s="54"/>
      <c r="AY27" s="54"/>
      <c r="AZ27" s="54"/>
      <c r="BA27" s="54"/>
      <c r="BB27" s="54"/>
      <c r="BC27" s="54"/>
      <c r="BD27" s="54"/>
      <c r="BE27" s="54"/>
      <c r="BF27" s="54"/>
    </row>
    <row r="28" ht="5.25" customHeight="1" thickTop="1"/>
    <row r="29" spans="4:38" ht="12.75">
      <c r="D29" s="51" t="s">
        <v>171</v>
      </c>
      <c r="E29" s="51" t="s">
        <v>172</v>
      </c>
      <c r="X29" s="51" t="s">
        <v>173</v>
      </c>
      <c r="AD29" s="54"/>
      <c r="AL29" s="104"/>
    </row>
    <row r="30" ht="3" customHeight="1">
      <c r="AD30" s="54"/>
    </row>
    <row r="31" spans="24:38" ht="12.75">
      <c r="X31" s="51" t="s">
        <v>174</v>
      </c>
      <c r="AD31" s="54"/>
      <c r="AL31" s="104"/>
    </row>
    <row r="32" ht="2.25" customHeight="1">
      <c r="AD32" s="54"/>
    </row>
    <row r="33" spans="24:58" ht="12.75">
      <c r="X33" s="51" t="s">
        <v>175</v>
      </c>
      <c r="AL33" s="104"/>
      <c r="AN33" s="99" t="s">
        <v>240</v>
      </c>
      <c r="AT33" s="404"/>
      <c r="AU33" s="404"/>
      <c r="AV33" s="404"/>
      <c r="AW33" s="404"/>
      <c r="AX33" s="404"/>
      <c r="AY33" s="404"/>
      <c r="AZ33" s="404"/>
      <c r="BA33" s="404"/>
      <c r="BB33" s="404"/>
      <c r="BC33" s="404"/>
      <c r="BD33" s="404"/>
      <c r="BE33" s="404"/>
      <c r="BF33" s="404"/>
    </row>
    <row r="34" ht="3" customHeight="1">
      <c r="AL34" s="54"/>
    </row>
    <row r="35" spans="28:29" ht="17.25" customHeight="1">
      <c r="AB35" s="69" t="s">
        <v>176</v>
      </c>
      <c r="AC35" s="69"/>
    </row>
    <row r="36" ht="15" customHeight="1">
      <c r="E36" s="51" t="s">
        <v>177</v>
      </c>
    </row>
    <row r="37" ht="6.75" customHeight="1"/>
    <row r="38" spans="2:53" ht="15" customHeight="1">
      <c r="B38" s="51" t="str">
        <f>REPT(" ..",13)</f>
        <v> .. .. .. .. .. .. .. .. .. .. .. .. ..</v>
      </c>
      <c r="T38" s="424"/>
      <c r="U38" s="424"/>
      <c r="V38" s="424"/>
      <c r="W38" s="424"/>
      <c r="X38" s="424"/>
      <c r="Y38" s="424"/>
      <c r="Z38" s="424"/>
      <c r="AA38" s="424"/>
      <c r="AB38" s="424"/>
      <c r="AC38" s="424"/>
      <c r="AD38" s="424"/>
      <c r="AE38" s="424"/>
      <c r="AF38" s="424"/>
      <c r="AG38" s="424"/>
      <c r="AH38" s="424"/>
      <c r="AI38" s="424"/>
      <c r="AJ38" s="424"/>
      <c r="AK38" s="424"/>
      <c r="AL38" s="424"/>
      <c r="AM38" s="424"/>
      <c r="AN38" s="424"/>
      <c r="AQ38" s="426">
        <f ca="1">+NOW()</f>
        <v>42936.49771157408</v>
      </c>
      <c r="AR38" s="426"/>
      <c r="AS38" s="426"/>
      <c r="AT38" s="426"/>
      <c r="AU38" s="426"/>
      <c r="AV38" s="426"/>
      <c r="AW38" s="426"/>
      <c r="AX38" s="426"/>
      <c r="AY38" s="426"/>
      <c r="AZ38" s="426"/>
      <c r="BA38" s="426"/>
    </row>
    <row r="39" spans="5:46" s="70" customFormat="1" ht="12.75">
      <c r="E39" s="70" t="s">
        <v>178</v>
      </c>
      <c r="T39" s="70" t="s">
        <v>179</v>
      </c>
      <c r="AI39" s="70" t="s">
        <v>180</v>
      </c>
      <c r="AT39" s="70" t="s">
        <v>30</v>
      </c>
    </row>
    <row r="40" ht="6" customHeight="1">
      <c r="B40" s="51" t="s">
        <v>181</v>
      </c>
    </row>
    <row r="41" ht="3.75" customHeight="1"/>
    <row r="42" spans="2:58" ht="25.5" customHeight="1">
      <c r="B42" s="71" t="s">
        <v>182</v>
      </c>
      <c r="D42" s="415" t="s">
        <v>183</v>
      </c>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58"/>
      <c r="BE42" s="58"/>
      <c r="BF42" s="58"/>
    </row>
    <row r="43" spans="2:55" ht="12.75">
      <c r="B43" s="51" t="s">
        <v>184</v>
      </c>
      <c r="D43" s="416" t="s">
        <v>185</v>
      </c>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row>
    <row r="44" spans="2:55" ht="12.75">
      <c r="B44" s="51" t="s">
        <v>186</v>
      </c>
      <c r="D44" s="416" t="s">
        <v>187</v>
      </c>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row>
    <row r="45" ht="6" customHeight="1"/>
    <row r="46" spans="2:53" ht="15.75">
      <c r="B46" s="423" t="s">
        <v>188</v>
      </c>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row>
    <row r="47" spans="2:53" ht="6.75" customHeight="1">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row>
    <row r="48" spans="2:3" s="75" customFormat="1" ht="11.25">
      <c r="B48" s="73" t="s">
        <v>189</v>
      </c>
      <c r="C48" s="74"/>
    </row>
    <row r="49" spans="2:58" s="75" customFormat="1" ht="24.75" customHeight="1">
      <c r="B49" s="413" t="s">
        <v>190</v>
      </c>
      <c r="C49" s="413"/>
      <c r="D49" s="414" t="s">
        <v>191</v>
      </c>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row>
    <row r="50" spans="2:53" s="75" customFormat="1" ht="3" customHeight="1">
      <c r="B50" s="7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row>
    <row r="51" spans="2:3" s="75" customFormat="1" ht="11.25">
      <c r="B51" s="77" t="s">
        <v>192</v>
      </c>
      <c r="C51" s="77"/>
    </row>
    <row r="52" spans="2:55" s="75" customFormat="1" ht="22.5" customHeight="1">
      <c r="B52" s="382" t="s">
        <v>193</v>
      </c>
      <c r="C52" s="382"/>
      <c r="D52" s="407" t="s">
        <v>194</v>
      </c>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row>
    <row r="53" s="75" customFormat="1" ht="3" customHeight="1"/>
    <row r="54" spans="2:3" s="75" customFormat="1" ht="11.25">
      <c r="B54" s="77" t="s">
        <v>195</v>
      </c>
      <c r="C54" s="77"/>
    </row>
    <row r="55" spans="2:55" s="75" customFormat="1" ht="23.25" customHeight="1">
      <c r="B55" s="382" t="s">
        <v>196</v>
      </c>
      <c r="C55" s="382"/>
      <c r="D55" s="407" t="s">
        <v>197</v>
      </c>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row>
    <row r="56" spans="2:55" s="75" customFormat="1" ht="23.25" customHeight="1">
      <c r="B56" s="382"/>
      <c r="C56" s="382"/>
      <c r="D56" s="407" t="s">
        <v>198</v>
      </c>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row>
    <row r="57" s="75" customFormat="1" ht="3" customHeight="1"/>
    <row r="58" s="75" customFormat="1" ht="13.5" customHeight="1">
      <c r="B58" s="77" t="s">
        <v>199</v>
      </c>
    </row>
    <row r="59" spans="2:58" s="75" customFormat="1" ht="25.5" customHeight="1">
      <c r="B59" s="382" t="s">
        <v>200</v>
      </c>
      <c r="C59" s="382"/>
      <c r="D59" s="407" t="s">
        <v>201</v>
      </c>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row>
    <row r="60" spans="2:58" s="75" customFormat="1" ht="28.5" customHeight="1">
      <c r="B60" s="78"/>
      <c r="C60" s="78"/>
      <c r="D60" s="407" t="s">
        <v>202</v>
      </c>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row>
    <row r="61" s="75" customFormat="1" ht="3" customHeight="1"/>
    <row r="62" spans="2:3" s="75" customFormat="1" ht="11.25">
      <c r="B62" s="77" t="s">
        <v>203</v>
      </c>
      <c r="C62" s="77"/>
    </row>
    <row r="63" spans="2:3" s="75" customFormat="1" ht="11.25">
      <c r="B63" s="412" t="s">
        <v>204</v>
      </c>
      <c r="C63" s="412"/>
    </row>
    <row r="64" spans="4:50" s="80" customFormat="1" ht="50.25" customHeight="1">
      <c r="D64" s="398" t="s">
        <v>205</v>
      </c>
      <c r="E64" s="399"/>
      <c r="F64" s="399"/>
      <c r="G64" s="399"/>
      <c r="H64" s="400"/>
      <c r="I64" s="398" t="s">
        <v>206</v>
      </c>
      <c r="J64" s="399"/>
      <c r="K64" s="399"/>
      <c r="L64" s="399"/>
      <c r="M64" s="400"/>
      <c r="N64" s="411" t="s">
        <v>249</v>
      </c>
      <c r="O64" s="399"/>
      <c r="P64" s="399"/>
      <c r="Q64" s="399"/>
      <c r="R64" s="400"/>
      <c r="S64" s="398" t="s">
        <v>207</v>
      </c>
      <c r="T64" s="399"/>
      <c r="U64" s="399"/>
      <c r="V64" s="399"/>
      <c r="W64" s="400"/>
      <c r="X64" s="398" t="s">
        <v>208</v>
      </c>
      <c r="Y64" s="399"/>
      <c r="Z64" s="399"/>
      <c r="AA64" s="399"/>
      <c r="AB64" s="399"/>
      <c r="AC64" s="400"/>
      <c r="AD64" s="398" t="s">
        <v>209</v>
      </c>
      <c r="AE64" s="399"/>
      <c r="AF64" s="399"/>
      <c r="AG64" s="399"/>
      <c r="AH64" s="400"/>
      <c r="AI64" s="398" t="s">
        <v>210</v>
      </c>
      <c r="AJ64" s="399"/>
      <c r="AK64" s="399"/>
      <c r="AL64" s="399"/>
      <c r="AM64" s="399"/>
      <c r="AN64" s="399"/>
      <c r="AO64" s="399"/>
      <c r="AP64" s="400"/>
      <c r="AQ64" s="547" t="s">
        <v>238</v>
      </c>
      <c r="AR64" s="547"/>
      <c r="AS64" s="547"/>
      <c r="AT64" s="547"/>
      <c r="AU64" s="547"/>
      <c r="AV64" s="547"/>
      <c r="AW64" s="547"/>
      <c r="AX64" s="547"/>
    </row>
    <row r="65" spans="4:59" s="75" customFormat="1" ht="12.75">
      <c r="D65" s="395">
        <v>30682</v>
      </c>
      <c r="E65" s="396"/>
      <c r="F65" s="396"/>
      <c r="G65" s="396"/>
      <c r="H65" s="397"/>
      <c r="I65" s="395">
        <v>30712</v>
      </c>
      <c r="J65" s="396"/>
      <c r="K65" s="396"/>
      <c r="L65" s="396"/>
      <c r="M65" s="397"/>
      <c r="N65" s="401">
        <v>0</v>
      </c>
      <c r="O65" s="402"/>
      <c r="P65" s="402"/>
      <c r="Q65" s="402"/>
      <c r="R65" s="403"/>
      <c r="S65" s="401">
        <v>0</v>
      </c>
      <c r="T65" s="402"/>
      <c r="U65" s="402"/>
      <c r="V65" s="402"/>
      <c r="W65" s="403"/>
      <c r="X65" s="401">
        <v>0</v>
      </c>
      <c r="Y65" s="402"/>
      <c r="Z65" s="402"/>
      <c r="AA65" s="402"/>
      <c r="AB65" s="402"/>
      <c r="AC65" s="403"/>
      <c r="AD65" s="401">
        <v>0</v>
      </c>
      <c r="AE65" s="402"/>
      <c r="AF65" s="402"/>
      <c r="AG65" s="402"/>
      <c r="AH65" s="403"/>
      <c r="AI65" s="391">
        <v>0</v>
      </c>
      <c r="AJ65" s="392"/>
      <c r="AK65" s="392"/>
      <c r="AL65" s="392"/>
      <c r="AM65" s="392"/>
      <c r="AN65" s="392"/>
      <c r="AO65" s="392"/>
      <c r="AP65" s="393"/>
      <c r="AQ65" s="394">
        <v>0</v>
      </c>
      <c r="AR65" s="394"/>
      <c r="AS65" s="394"/>
      <c r="AT65" s="394"/>
      <c r="AU65" s="394"/>
      <c r="AV65" s="394"/>
      <c r="AW65" s="394"/>
      <c r="AX65" s="394"/>
      <c r="BG65" s="70"/>
    </row>
    <row r="66" spans="4:59" s="75" customFormat="1" ht="12.75">
      <c r="D66" s="395">
        <f>+I65+1</f>
        <v>30713</v>
      </c>
      <c r="E66" s="396"/>
      <c r="F66" s="396"/>
      <c r="G66" s="396"/>
      <c r="H66" s="397"/>
      <c r="I66" s="395">
        <v>31047</v>
      </c>
      <c r="J66" s="396"/>
      <c r="K66" s="396"/>
      <c r="L66" s="396"/>
      <c r="M66" s="397"/>
      <c r="N66" s="388">
        <v>0.005</v>
      </c>
      <c r="O66" s="389"/>
      <c r="P66" s="389"/>
      <c r="Q66" s="389"/>
      <c r="R66" s="390"/>
      <c r="S66" s="388">
        <v>0.005</v>
      </c>
      <c r="T66" s="389"/>
      <c r="U66" s="389"/>
      <c r="V66" s="389"/>
      <c r="W66" s="390"/>
      <c r="X66" s="388">
        <v>0.005</v>
      </c>
      <c r="Y66" s="389"/>
      <c r="Z66" s="389"/>
      <c r="AA66" s="389"/>
      <c r="AB66" s="389"/>
      <c r="AC66" s="390"/>
      <c r="AD66" s="388">
        <v>0.005</v>
      </c>
      <c r="AE66" s="389"/>
      <c r="AF66" s="389"/>
      <c r="AG66" s="389"/>
      <c r="AH66" s="390"/>
      <c r="AI66" s="384">
        <v>0.005</v>
      </c>
      <c r="AJ66" s="385"/>
      <c r="AK66" s="385"/>
      <c r="AL66" s="385"/>
      <c r="AM66" s="385"/>
      <c r="AN66" s="385"/>
      <c r="AO66" s="385"/>
      <c r="AP66" s="386"/>
      <c r="AQ66" s="387">
        <v>0.005</v>
      </c>
      <c r="AR66" s="387"/>
      <c r="AS66" s="387"/>
      <c r="AT66" s="387"/>
      <c r="AU66" s="387"/>
      <c r="AV66" s="387"/>
      <c r="AW66" s="387"/>
      <c r="AX66" s="387"/>
      <c r="BG66" s="70"/>
    </row>
    <row r="67" spans="4:59" s="75" customFormat="1" ht="12.75">
      <c r="D67" s="395">
        <f>+I66+1</f>
        <v>31048</v>
      </c>
      <c r="E67" s="396"/>
      <c r="F67" s="396"/>
      <c r="G67" s="396"/>
      <c r="H67" s="397"/>
      <c r="I67" s="395">
        <v>31078</v>
      </c>
      <c r="J67" s="396"/>
      <c r="K67" s="396"/>
      <c r="L67" s="396"/>
      <c r="M67" s="397"/>
      <c r="N67" s="401">
        <v>0</v>
      </c>
      <c r="O67" s="402"/>
      <c r="P67" s="402"/>
      <c r="Q67" s="402"/>
      <c r="R67" s="403"/>
      <c r="S67" s="401">
        <v>0</v>
      </c>
      <c r="T67" s="402"/>
      <c r="U67" s="402"/>
      <c r="V67" s="402"/>
      <c r="W67" s="403"/>
      <c r="X67" s="401">
        <v>0</v>
      </c>
      <c r="Y67" s="402"/>
      <c r="Z67" s="402"/>
      <c r="AA67" s="402"/>
      <c r="AB67" s="402"/>
      <c r="AC67" s="403"/>
      <c r="AD67" s="401">
        <v>0</v>
      </c>
      <c r="AE67" s="402"/>
      <c r="AF67" s="402"/>
      <c r="AG67" s="402"/>
      <c r="AH67" s="403"/>
      <c r="AI67" s="391">
        <v>0</v>
      </c>
      <c r="AJ67" s="392"/>
      <c r="AK67" s="392"/>
      <c r="AL67" s="392"/>
      <c r="AM67" s="392"/>
      <c r="AN67" s="392"/>
      <c r="AO67" s="392"/>
      <c r="AP67" s="393"/>
      <c r="AQ67" s="394">
        <v>0</v>
      </c>
      <c r="AR67" s="394"/>
      <c r="AS67" s="394"/>
      <c r="AT67" s="394"/>
      <c r="AU67" s="394"/>
      <c r="AV67" s="394"/>
      <c r="AW67" s="394"/>
      <c r="AX67" s="394"/>
      <c r="BG67" s="70"/>
    </row>
    <row r="68" spans="4:50" s="75" customFormat="1" ht="11.25">
      <c r="D68" s="395">
        <f>+I67+1</f>
        <v>31079</v>
      </c>
      <c r="E68" s="396"/>
      <c r="F68" s="396"/>
      <c r="G68" s="396"/>
      <c r="H68" s="397"/>
      <c r="I68" s="395">
        <v>31443</v>
      </c>
      <c r="J68" s="396"/>
      <c r="K68" s="396"/>
      <c r="L68" s="396"/>
      <c r="M68" s="397"/>
      <c r="N68" s="388">
        <v>0.005</v>
      </c>
      <c r="O68" s="389"/>
      <c r="P68" s="389"/>
      <c r="Q68" s="389"/>
      <c r="R68" s="390"/>
      <c r="S68" s="388">
        <v>0.005</v>
      </c>
      <c r="T68" s="389"/>
      <c r="U68" s="389"/>
      <c r="V68" s="389"/>
      <c r="W68" s="390"/>
      <c r="X68" s="388">
        <v>0.005</v>
      </c>
      <c r="Y68" s="389"/>
      <c r="Z68" s="389"/>
      <c r="AA68" s="389"/>
      <c r="AB68" s="389"/>
      <c r="AC68" s="390"/>
      <c r="AD68" s="388">
        <v>0.005</v>
      </c>
      <c r="AE68" s="389"/>
      <c r="AF68" s="389"/>
      <c r="AG68" s="389"/>
      <c r="AH68" s="390"/>
      <c r="AI68" s="384">
        <v>0.005</v>
      </c>
      <c r="AJ68" s="385"/>
      <c r="AK68" s="385"/>
      <c r="AL68" s="385"/>
      <c r="AM68" s="385"/>
      <c r="AN68" s="385"/>
      <c r="AO68" s="385"/>
      <c r="AP68" s="386"/>
      <c r="AQ68" s="387">
        <v>0.005</v>
      </c>
      <c r="AR68" s="387"/>
      <c r="AS68" s="387"/>
      <c r="AT68" s="387"/>
      <c r="AU68" s="387"/>
      <c r="AV68" s="387"/>
      <c r="AW68" s="387"/>
      <c r="AX68" s="387"/>
    </row>
    <row r="69" spans="4:50" s="75" customFormat="1" ht="11.25">
      <c r="D69" s="395">
        <f>+I68+1</f>
        <v>31444</v>
      </c>
      <c r="E69" s="396"/>
      <c r="F69" s="396"/>
      <c r="G69" s="396"/>
      <c r="H69" s="397"/>
      <c r="I69" s="395">
        <v>32081</v>
      </c>
      <c r="J69" s="396"/>
      <c r="K69" s="396"/>
      <c r="L69" s="396"/>
      <c r="M69" s="397"/>
      <c r="N69" s="401">
        <v>0.01</v>
      </c>
      <c r="O69" s="402"/>
      <c r="P69" s="402"/>
      <c r="Q69" s="402"/>
      <c r="R69" s="403"/>
      <c r="S69" s="401">
        <v>0.01</v>
      </c>
      <c r="T69" s="402"/>
      <c r="U69" s="402"/>
      <c r="V69" s="402"/>
      <c r="W69" s="403"/>
      <c r="X69" s="401">
        <v>0.01</v>
      </c>
      <c r="Y69" s="402"/>
      <c r="Z69" s="402"/>
      <c r="AA69" s="402"/>
      <c r="AB69" s="402"/>
      <c r="AC69" s="403"/>
      <c r="AD69" s="401">
        <v>0.01</v>
      </c>
      <c r="AE69" s="402"/>
      <c r="AF69" s="402"/>
      <c r="AG69" s="402"/>
      <c r="AH69" s="403"/>
      <c r="AI69" s="391">
        <v>0.01</v>
      </c>
      <c r="AJ69" s="392"/>
      <c r="AK69" s="392"/>
      <c r="AL69" s="392"/>
      <c r="AM69" s="392"/>
      <c r="AN69" s="392"/>
      <c r="AO69" s="392"/>
      <c r="AP69" s="393"/>
      <c r="AQ69" s="394">
        <v>0.01</v>
      </c>
      <c r="AR69" s="394"/>
      <c r="AS69" s="394"/>
      <c r="AT69" s="394"/>
      <c r="AU69" s="394"/>
      <c r="AV69" s="394"/>
      <c r="AW69" s="394"/>
      <c r="AX69" s="394"/>
    </row>
    <row r="70" spans="4:50" s="75" customFormat="1" ht="11.25">
      <c r="D70" s="395">
        <f aca="true" t="shared" si="0" ref="D70:D79">+I69+1</f>
        <v>32082</v>
      </c>
      <c r="E70" s="396"/>
      <c r="F70" s="396"/>
      <c r="G70" s="396"/>
      <c r="H70" s="397"/>
      <c r="I70" s="395">
        <v>33054</v>
      </c>
      <c r="J70" s="396"/>
      <c r="K70" s="396"/>
      <c r="L70" s="396"/>
      <c r="M70" s="397"/>
      <c r="N70" s="401">
        <v>0.02</v>
      </c>
      <c r="O70" s="402"/>
      <c r="P70" s="402"/>
      <c r="Q70" s="402"/>
      <c r="R70" s="403"/>
      <c r="S70" s="401">
        <v>0.02</v>
      </c>
      <c r="T70" s="402"/>
      <c r="U70" s="402"/>
      <c r="V70" s="402"/>
      <c r="W70" s="403"/>
      <c r="X70" s="401">
        <v>0.02</v>
      </c>
      <c r="Y70" s="402"/>
      <c r="Z70" s="402"/>
      <c r="AA70" s="402"/>
      <c r="AB70" s="402"/>
      <c r="AC70" s="403"/>
      <c r="AD70" s="401">
        <v>0.02</v>
      </c>
      <c r="AE70" s="402"/>
      <c r="AF70" s="402"/>
      <c r="AG70" s="402"/>
      <c r="AH70" s="403"/>
      <c r="AI70" s="391">
        <v>0.02</v>
      </c>
      <c r="AJ70" s="392"/>
      <c r="AK70" s="392"/>
      <c r="AL70" s="392"/>
      <c r="AM70" s="392"/>
      <c r="AN70" s="392"/>
      <c r="AO70" s="392"/>
      <c r="AP70" s="393"/>
      <c r="AQ70" s="394">
        <v>0.02</v>
      </c>
      <c r="AR70" s="394"/>
      <c r="AS70" s="394"/>
      <c r="AT70" s="394"/>
      <c r="AU70" s="394"/>
      <c r="AV70" s="394"/>
      <c r="AW70" s="394"/>
      <c r="AX70" s="394"/>
    </row>
    <row r="71" spans="4:50" s="75" customFormat="1" ht="11.25">
      <c r="D71" s="395">
        <f t="shared" si="0"/>
        <v>33055</v>
      </c>
      <c r="E71" s="396"/>
      <c r="F71" s="396"/>
      <c r="G71" s="396"/>
      <c r="H71" s="397"/>
      <c r="I71" s="395">
        <v>36007</v>
      </c>
      <c r="J71" s="396"/>
      <c r="K71" s="396"/>
      <c r="L71" s="396"/>
      <c r="M71" s="397"/>
      <c r="N71" s="401">
        <v>0.03</v>
      </c>
      <c r="O71" s="402"/>
      <c r="P71" s="402"/>
      <c r="Q71" s="402"/>
      <c r="R71" s="403"/>
      <c r="S71" s="401">
        <v>0.03</v>
      </c>
      <c r="T71" s="402"/>
      <c r="U71" s="402"/>
      <c r="V71" s="402"/>
      <c r="W71" s="403"/>
      <c r="X71" s="401">
        <v>0.03</v>
      </c>
      <c r="Y71" s="402"/>
      <c r="Z71" s="402"/>
      <c r="AA71" s="402"/>
      <c r="AB71" s="402"/>
      <c r="AC71" s="403"/>
      <c r="AD71" s="401">
        <v>0.03</v>
      </c>
      <c r="AE71" s="402"/>
      <c r="AF71" s="402"/>
      <c r="AG71" s="402"/>
      <c r="AH71" s="403"/>
      <c r="AI71" s="391">
        <v>0.02</v>
      </c>
      <c r="AJ71" s="392"/>
      <c r="AK71" s="392"/>
      <c r="AL71" s="392"/>
      <c r="AM71" s="392"/>
      <c r="AN71" s="392"/>
      <c r="AO71" s="392"/>
      <c r="AP71" s="393"/>
      <c r="AQ71" s="394">
        <v>0.03</v>
      </c>
      <c r="AR71" s="394"/>
      <c r="AS71" s="394"/>
      <c r="AT71" s="394"/>
      <c r="AU71" s="394"/>
      <c r="AV71" s="394"/>
      <c r="AW71" s="394"/>
      <c r="AX71" s="394"/>
    </row>
    <row r="72" spans="4:50" s="75" customFormat="1" ht="11.25">
      <c r="D72" s="395">
        <f t="shared" si="0"/>
        <v>36008</v>
      </c>
      <c r="E72" s="396"/>
      <c r="F72" s="396"/>
      <c r="G72" s="396"/>
      <c r="H72" s="397"/>
      <c r="I72" s="395">
        <v>36616</v>
      </c>
      <c r="J72" s="396"/>
      <c r="K72" s="396"/>
      <c r="L72" s="396"/>
      <c r="M72" s="397"/>
      <c r="N72" s="401">
        <v>0.03</v>
      </c>
      <c r="O72" s="402"/>
      <c r="P72" s="402"/>
      <c r="Q72" s="402"/>
      <c r="R72" s="403"/>
      <c r="S72" s="401">
        <v>0.04</v>
      </c>
      <c r="T72" s="402"/>
      <c r="U72" s="402"/>
      <c r="V72" s="402"/>
      <c r="W72" s="403"/>
      <c r="X72" s="401">
        <v>0.04</v>
      </c>
      <c r="Y72" s="402"/>
      <c r="Z72" s="402"/>
      <c r="AA72" s="402"/>
      <c r="AB72" s="402"/>
      <c r="AC72" s="403"/>
      <c r="AD72" s="401">
        <v>0.04</v>
      </c>
      <c r="AE72" s="402"/>
      <c r="AF72" s="402"/>
      <c r="AG72" s="402"/>
      <c r="AH72" s="403"/>
      <c r="AI72" s="391">
        <v>0.03</v>
      </c>
      <c r="AJ72" s="392"/>
      <c r="AK72" s="392"/>
      <c r="AL72" s="392"/>
      <c r="AM72" s="392"/>
      <c r="AN72" s="392"/>
      <c r="AO72" s="392"/>
      <c r="AP72" s="393"/>
      <c r="AQ72" s="394">
        <v>0.04</v>
      </c>
      <c r="AR72" s="394"/>
      <c r="AS72" s="394"/>
      <c r="AT72" s="394"/>
      <c r="AU72" s="394"/>
      <c r="AV72" s="394"/>
      <c r="AW72" s="394"/>
      <c r="AX72" s="394"/>
    </row>
    <row r="73" spans="4:50" s="75" customFormat="1" ht="11.25">
      <c r="D73" s="395">
        <f t="shared" si="0"/>
        <v>36617</v>
      </c>
      <c r="E73" s="396"/>
      <c r="F73" s="396"/>
      <c r="G73" s="396"/>
      <c r="H73" s="397"/>
      <c r="I73" s="395">
        <v>37621</v>
      </c>
      <c r="J73" s="396"/>
      <c r="K73" s="396"/>
      <c r="L73" s="396"/>
      <c r="M73" s="397"/>
      <c r="N73" s="401">
        <v>0.03</v>
      </c>
      <c r="O73" s="402"/>
      <c r="P73" s="402"/>
      <c r="Q73" s="402"/>
      <c r="R73" s="403"/>
      <c r="S73" s="401">
        <v>0.03</v>
      </c>
      <c r="T73" s="402"/>
      <c r="U73" s="402"/>
      <c r="V73" s="402"/>
      <c r="W73" s="403"/>
      <c r="X73" s="401">
        <v>0.03</v>
      </c>
      <c r="Y73" s="402"/>
      <c r="Z73" s="402"/>
      <c r="AA73" s="402"/>
      <c r="AB73" s="402"/>
      <c r="AC73" s="403"/>
      <c r="AD73" s="401">
        <v>0.03</v>
      </c>
      <c r="AE73" s="402"/>
      <c r="AF73" s="402"/>
      <c r="AG73" s="402"/>
      <c r="AH73" s="403"/>
      <c r="AI73" s="391">
        <v>0.02</v>
      </c>
      <c r="AJ73" s="392"/>
      <c r="AK73" s="392"/>
      <c r="AL73" s="392"/>
      <c r="AM73" s="392"/>
      <c r="AN73" s="392"/>
      <c r="AO73" s="392"/>
      <c r="AP73" s="393"/>
      <c r="AQ73" s="394">
        <v>0.03</v>
      </c>
      <c r="AR73" s="394"/>
      <c r="AS73" s="394"/>
      <c r="AT73" s="394"/>
      <c r="AU73" s="394"/>
      <c r="AV73" s="394"/>
      <c r="AW73" s="394"/>
      <c r="AX73" s="394"/>
    </row>
    <row r="74" spans="4:50" s="75" customFormat="1" ht="11.25">
      <c r="D74" s="395">
        <f>+I73+1</f>
        <v>37622</v>
      </c>
      <c r="E74" s="396"/>
      <c r="F74" s="396"/>
      <c r="G74" s="396"/>
      <c r="H74" s="397"/>
      <c r="I74" s="395">
        <v>40178</v>
      </c>
      <c r="J74" s="408"/>
      <c r="K74" s="408"/>
      <c r="L74" s="408"/>
      <c r="M74" s="409"/>
      <c r="N74" s="401">
        <v>0.03</v>
      </c>
      <c r="O74" s="402"/>
      <c r="P74" s="402"/>
      <c r="Q74" s="402"/>
      <c r="R74" s="403"/>
      <c r="S74" s="401">
        <v>0.1</v>
      </c>
      <c r="T74" s="408"/>
      <c r="U74" s="408"/>
      <c r="V74" s="408"/>
      <c r="W74" s="409"/>
      <c r="X74" s="401">
        <v>0.03</v>
      </c>
      <c r="Y74" s="402"/>
      <c r="Z74" s="402"/>
      <c r="AA74" s="402"/>
      <c r="AB74" s="402"/>
      <c r="AC74" s="403"/>
      <c r="AD74" s="401">
        <v>0.15</v>
      </c>
      <c r="AE74" s="402"/>
      <c r="AF74" s="402"/>
      <c r="AG74" s="402"/>
      <c r="AH74" s="403"/>
      <c r="AI74" s="391"/>
      <c r="AJ74" s="392"/>
      <c r="AK74" s="392"/>
      <c r="AL74" s="392"/>
      <c r="AM74" s="392"/>
      <c r="AN74" s="392"/>
      <c r="AO74" s="392"/>
      <c r="AP74" s="393"/>
      <c r="AQ74" s="391">
        <v>0.03</v>
      </c>
      <c r="AR74" s="392"/>
      <c r="AS74" s="392"/>
      <c r="AT74" s="392"/>
      <c r="AU74" s="392"/>
      <c r="AV74" s="392"/>
      <c r="AW74" s="392"/>
      <c r="AX74" s="393"/>
    </row>
    <row r="75" spans="4:50" s="75" customFormat="1" ht="11.25">
      <c r="D75" s="395">
        <f t="shared" si="0"/>
        <v>40179</v>
      </c>
      <c r="E75" s="396"/>
      <c r="F75" s="396"/>
      <c r="G75" s="396"/>
      <c r="H75" s="397"/>
      <c r="I75" s="395">
        <v>40785</v>
      </c>
      <c r="J75" s="396"/>
      <c r="K75" s="396"/>
      <c r="L75" s="396"/>
      <c r="M75" s="397"/>
      <c r="N75" s="401">
        <v>0.03</v>
      </c>
      <c r="O75" s="402"/>
      <c r="P75" s="402"/>
      <c r="Q75" s="402"/>
      <c r="R75" s="403"/>
      <c r="S75" s="401">
        <v>0.1</v>
      </c>
      <c r="T75" s="408"/>
      <c r="U75" s="408"/>
      <c r="V75" s="408"/>
      <c r="W75" s="409"/>
      <c r="X75" s="401">
        <v>0.03</v>
      </c>
      <c r="Y75" s="402"/>
      <c r="Z75" s="402"/>
      <c r="AA75" s="402"/>
      <c r="AB75" s="402"/>
      <c r="AC75" s="403"/>
      <c r="AD75" s="401">
        <v>0.15</v>
      </c>
      <c r="AE75" s="402"/>
      <c r="AF75" s="402"/>
      <c r="AG75" s="402"/>
      <c r="AH75" s="403"/>
      <c r="AI75" s="391"/>
      <c r="AJ75" s="392"/>
      <c r="AK75" s="392"/>
      <c r="AL75" s="392"/>
      <c r="AM75" s="392"/>
      <c r="AN75" s="392"/>
      <c r="AO75" s="392"/>
      <c r="AP75" s="393"/>
      <c r="AQ75" s="391"/>
      <c r="AR75" s="392"/>
      <c r="AS75" s="392"/>
      <c r="AT75" s="392"/>
      <c r="AU75" s="392"/>
      <c r="AV75" s="392"/>
      <c r="AW75" s="392"/>
      <c r="AX75" s="393"/>
    </row>
    <row r="76" spans="4:50" s="75" customFormat="1" ht="11.25">
      <c r="D76" s="395">
        <f t="shared" si="0"/>
        <v>40786</v>
      </c>
      <c r="E76" s="396"/>
      <c r="F76" s="396"/>
      <c r="G76" s="396"/>
      <c r="H76" s="397"/>
      <c r="I76" s="395">
        <v>40908</v>
      </c>
      <c r="J76" s="408"/>
      <c r="K76" s="408"/>
      <c r="L76" s="408"/>
      <c r="M76" s="409"/>
      <c r="N76" s="401">
        <v>0.03</v>
      </c>
      <c r="O76" s="402"/>
      <c r="P76" s="402"/>
      <c r="Q76" s="402"/>
      <c r="R76" s="403"/>
      <c r="S76" s="401">
        <v>0.15</v>
      </c>
      <c r="T76" s="408"/>
      <c r="U76" s="408"/>
      <c r="V76" s="408"/>
      <c r="W76" s="409"/>
      <c r="X76" s="401">
        <v>0.03</v>
      </c>
      <c r="Y76" s="402"/>
      <c r="Z76" s="402"/>
      <c r="AA76" s="402"/>
      <c r="AB76" s="402"/>
      <c r="AC76" s="403"/>
      <c r="AD76" s="401">
        <v>0.17</v>
      </c>
      <c r="AE76" s="402"/>
      <c r="AF76" s="402"/>
      <c r="AG76" s="402"/>
      <c r="AH76" s="403"/>
      <c r="AI76" s="391"/>
      <c r="AJ76" s="392"/>
      <c r="AK76" s="392"/>
      <c r="AL76" s="392"/>
      <c r="AM76" s="392"/>
      <c r="AN76" s="392"/>
      <c r="AO76" s="392"/>
      <c r="AP76" s="393"/>
      <c r="AQ76" s="391"/>
      <c r="AR76" s="392"/>
      <c r="AS76" s="392"/>
      <c r="AT76" s="392"/>
      <c r="AU76" s="392"/>
      <c r="AV76" s="392"/>
      <c r="AW76" s="392"/>
      <c r="AX76" s="393"/>
    </row>
    <row r="77" spans="4:50" s="75" customFormat="1" ht="11.25">
      <c r="D77" s="395">
        <f t="shared" si="0"/>
        <v>40909</v>
      </c>
      <c r="E77" s="396"/>
      <c r="F77" s="396"/>
      <c r="G77" s="396"/>
      <c r="H77" s="397"/>
      <c r="I77" s="395">
        <v>41392</v>
      </c>
      <c r="J77" s="396"/>
      <c r="K77" s="396"/>
      <c r="L77" s="396"/>
      <c r="M77" s="397"/>
      <c r="N77" s="401">
        <v>0.03</v>
      </c>
      <c r="O77" s="402"/>
      <c r="P77" s="402"/>
      <c r="Q77" s="402"/>
      <c r="R77" s="403"/>
      <c r="S77" s="401">
        <v>0.15</v>
      </c>
      <c r="T77" s="408"/>
      <c r="U77" s="408"/>
      <c r="V77" s="408"/>
      <c r="W77" s="409"/>
      <c r="X77" s="401">
        <v>0.03</v>
      </c>
      <c r="Y77" s="402"/>
      <c r="Z77" s="402"/>
      <c r="AA77" s="402"/>
      <c r="AB77" s="402"/>
      <c r="AC77" s="403"/>
      <c r="AD77" s="401">
        <v>0.2</v>
      </c>
      <c r="AE77" s="402"/>
      <c r="AF77" s="402"/>
      <c r="AG77" s="402"/>
      <c r="AH77" s="403"/>
      <c r="AI77" s="391"/>
      <c r="AJ77" s="392"/>
      <c r="AK77" s="392"/>
      <c r="AL77" s="392"/>
      <c r="AM77" s="392"/>
      <c r="AN77" s="392"/>
      <c r="AO77" s="392"/>
      <c r="AP77" s="393"/>
      <c r="AQ77" s="391"/>
      <c r="AR77" s="392"/>
      <c r="AS77" s="392"/>
      <c r="AT77" s="392"/>
      <c r="AU77" s="392"/>
      <c r="AV77" s="392"/>
      <c r="AW77" s="392"/>
      <c r="AX77" s="393"/>
    </row>
    <row r="78" spans="4:50" s="75" customFormat="1" ht="11.25">
      <c r="D78" s="395">
        <f t="shared" si="0"/>
        <v>41393</v>
      </c>
      <c r="E78" s="396"/>
      <c r="F78" s="396"/>
      <c r="G78" s="396"/>
      <c r="H78" s="397"/>
      <c r="I78" s="395">
        <v>41639</v>
      </c>
      <c r="J78" s="408"/>
      <c r="K78" s="408"/>
      <c r="L78" s="408"/>
      <c r="M78" s="409"/>
      <c r="N78" s="401">
        <v>0.03</v>
      </c>
      <c r="O78" s="402"/>
      <c r="P78" s="402"/>
      <c r="Q78" s="402"/>
      <c r="R78" s="403"/>
      <c r="S78" s="401">
        <v>0.3</v>
      </c>
      <c r="T78" s="408"/>
      <c r="U78" s="408"/>
      <c r="V78" s="408"/>
      <c r="W78" s="409"/>
      <c r="X78" s="401">
        <v>0.03</v>
      </c>
      <c r="Y78" s="402"/>
      <c r="Z78" s="402"/>
      <c r="AA78" s="402"/>
      <c r="AB78" s="402"/>
      <c r="AC78" s="403"/>
      <c r="AD78" s="401">
        <v>0.2</v>
      </c>
      <c r="AE78" s="402"/>
      <c r="AF78" s="402"/>
      <c r="AG78" s="402"/>
      <c r="AH78" s="403"/>
      <c r="AI78" s="391"/>
      <c r="AJ78" s="392"/>
      <c r="AK78" s="392"/>
      <c r="AL78" s="392"/>
      <c r="AM78" s="392"/>
      <c r="AN78" s="392"/>
      <c r="AO78" s="392"/>
      <c r="AP78" s="393"/>
      <c r="AQ78" s="391"/>
      <c r="AR78" s="392"/>
      <c r="AS78" s="392"/>
      <c r="AT78" s="392"/>
      <c r="AU78" s="392"/>
      <c r="AV78" s="392"/>
      <c r="AW78" s="392"/>
      <c r="AX78" s="393"/>
    </row>
    <row r="79" spans="4:50" s="75" customFormat="1" ht="11.25">
      <c r="D79" s="395">
        <f t="shared" si="0"/>
        <v>41640</v>
      </c>
      <c r="E79" s="396"/>
      <c r="F79" s="396"/>
      <c r="G79" s="396"/>
      <c r="H79" s="397"/>
      <c r="I79" s="395"/>
      <c r="J79" s="408"/>
      <c r="K79" s="408"/>
      <c r="L79" s="408"/>
      <c r="M79" s="409"/>
      <c r="N79" s="401">
        <v>0.03</v>
      </c>
      <c r="O79" s="402"/>
      <c r="P79" s="402"/>
      <c r="Q79" s="402"/>
      <c r="R79" s="403"/>
      <c r="S79" s="401">
        <v>0.3</v>
      </c>
      <c r="T79" s="408"/>
      <c r="U79" s="408"/>
      <c r="V79" s="408"/>
      <c r="W79" s="409"/>
      <c r="X79" s="401">
        <v>0.03</v>
      </c>
      <c r="Y79" s="402"/>
      <c r="Z79" s="402"/>
      <c r="AA79" s="402"/>
      <c r="AB79" s="402"/>
      <c r="AC79" s="403"/>
      <c r="AD79" s="401">
        <v>0.17</v>
      </c>
      <c r="AE79" s="402"/>
      <c r="AF79" s="402"/>
      <c r="AG79" s="402"/>
      <c r="AH79" s="403"/>
      <c r="AI79" s="391"/>
      <c r="AJ79" s="392"/>
      <c r="AK79" s="392"/>
      <c r="AL79" s="392"/>
      <c r="AM79" s="392"/>
      <c r="AN79" s="392"/>
      <c r="AO79" s="392"/>
      <c r="AP79" s="393"/>
      <c r="AQ79" s="391"/>
      <c r="AR79" s="392"/>
      <c r="AS79" s="392"/>
      <c r="AT79" s="392"/>
      <c r="AU79" s="392"/>
      <c r="AV79" s="392"/>
      <c r="AW79" s="392"/>
      <c r="AX79" s="393"/>
    </row>
    <row r="80" s="75" customFormat="1" ht="10.5" customHeight="1"/>
    <row r="81" spans="4:58" s="75" customFormat="1" ht="57" customHeight="1">
      <c r="D81" s="543" t="s">
        <v>248</v>
      </c>
      <c r="E81" s="544"/>
      <c r="F81" s="544"/>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4"/>
      <c r="AY81" s="544"/>
      <c r="AZ81" s="544"/>
      <c r="BA81" s="544"/>
      <c r="BB81" s="544"/>
      <c r="BC81" s="544"/>
      <c r="BD81" s="544"/>
      <c r="BE81" s="544"/>
      <c r="BF81" s="544"/>
    </row>
    <row r="82" spans="4:58" s="75" customFormat="1" ht="29.25" customHeight="1">
      <c r="D82" s="543" t="s">
        <v>239</v>
      </c>
      <c r="E82" s="544"/>
      <c r="F82" s="544"/>
      <c r="G82" s="544"/>
      <c r="H82" s="544"/>
      <c r="I82" s="544"/>
      <c r="J82" s="544"/>
      <c r="K82" s="544"/>
      <c r="L82" s="544"/>
      <c r="M82" s="544"/>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4"/>
      <c r="AY82" s="544"/>
      <c r="AZ82" s="544"/>
      <c r="BA82" s="544"/>
      <c r="BB82" s="544"/>
      <c r="BC82" s="544"/>
      <c r="BD82" s="544"/>
      <c r="BE82" s="544"/>
      <c r="BF82" s="544"/>
    </row>
    <row r="83" s="75" customFormat="1" ht="6.75" customHeight="1"/>
    <row r="84" spans="2:3" s="75" customFormat="1" ht="11.25">
      <c r="B84" s="77" t="s">
        <v>212</v>
      </c>
      <c r="C84" s="77"/>
    </row>
    <row r="85" spans="2:55" s="75" customFormat="1" ht="33" customHeight="1">
      <c r="B85" s="405" t="s">
        <v>211</v>
      </c>
      <c r="C85" s="382"/>
      <c r="D85" s="410" t="s">
        <v>336</v>
      </c>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row>
    <row r="86" spans="2:3" s="75" customFormat="1" ht="3" customHeight="1">
      <c r="B86" s="81"/>
      <c r="C86" s="79"/>
    </row>
    <row r="87" spans="2:55" s="75" customFormat="1" ht="24" customHeight="1">
      <c r="B87" s="382"/>
      <c r="C87" s="382"/>
      <c r="D87" s="383" t="s">
        <v>268</v>
      </c>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row>
    <row r="88" s="75" customFormat="1" ht="3" customHeight="1"/>
    <row r="89" spans="2:55" s="75" customFormat="1" ht="24" customHeight="1">
      <c r="B89" s="382"/>
      <c r="C89" s="382"/>
      <c r="D89" s="383" t="s">
        <v>267</v>
      </c>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row>
    <row r="90" s="75" customFormat="1" ht="3" customHeight="1"/>
    <row r="91" spans="2:55" s="75" customFormat="1" ht="24" customHeight="1">
      <c r="B91" s="382"/>
      <c r="C91" s="382"/>
      <c r="D91" s="383" t="s">
        <v>266</v>
      </c>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c r="AK91" s="383"/>
      <c r="AL91" s="383"/>
      <c r="AM91" s="383"/>
      <c r="AN91" s="383"/>
      <c r="AO91" s="383"/>
      <c r="AP91" s="383"/>
      <c r="AQ91" s="383"/>
      <c r="AR91" s="383"/>
      <c r="AS91" s="383"/>
      <c r="AT91" s="383"/>
      <c r="AU91" s="383"/>
      <c r="AV91" s="383"/>
      <c r="AW91" s="383"/>
      <c r="AX91" s="383"/>
      <c r="AY91" s="383"/>
      <c r="AZ91" s="383"/>
      <c r="BA91" s="383"/>
      <c r="BB91" s="383"/>
      <c r="BC91" s="383"/>
    </row>
    <row r="92" s="75" customFormat="1" ht="3" customHeight="1"/>
    <row r="93" spans="2:55" s="75" customFormat="1" ht="36" customHeight="1">
      <c r="B93" s="382"/>
      <c r="C93" s="382"/>
      <c r="D93" s="383" t="s">
        <v>214</v>
      </c>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3"/>
      <c r="AZ93" s="383"/>
      <c r="BA93" s="383"/>
      <c r="BB93" s="383"/>
      <c r="BC93" s="383"/>
    </row>
    <row r="94" s="75" customFormat="1" ht="3" customHeight="1"/>
    <row r="95" spans="2:3" s="75" customFormat="1" ht="11.25">
      <c r="B95" s="77" t="s">
        <v>215</v>
      </c>
      <c r="C95" s="77"/>
    </row>
    <row r="96" spans="2:55" s="75" customFormat="1" ht="34.5" customHeight="1">
      <c r="B96" s="405" t="s">
        <v>213</v>
      </c>
      <c r="C96" s="382"/>
      <c r="D96" s="383" t="s">
        <v>217</v>
      </c>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row>
    <row r="97" spans="2:53" s="75" customFormat="1" ht="3" customHeight="1">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row>
    <row r="98" spans="2:3" s="75" customFormat="1" ht="11.25">
      <c r="B98" s="77" t="s">
        <v>218</v>
      </c>
      <c r="C98" s="77"/>
    </row>
    <row r="99" spans="2:55" s="75" customFormat="1" ht="24.75" customHeight="1">
      <c r="B99" s="405" t="s">
        <v>216</v>
      </c>
      <c r="C99" s="382"/>
      <c r="D99" s="406" t="s">
        <v>337</v>
      </c>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07"/>
      <c r="BB99" s="407"/>
      <c r="BC99" s="407"/>
    </row>
    <row r="100" s="75" customFormat="1" ht="3" customHeight="1"/>
    <row r="101" spans="2:4" s="75" customFormat="1" ht="11.25">
      <c r="B101" s="77" t="s">
        <v>220</v>
      </c>
      <c r="C101" s="77"/>
      <c r="D101" s="77"/>
    </row>
    <row r="102" spans="2:55" s="75" customFormat="1" ht="22.5" customHeight="1">
      <c r="B102" s="405" t="s">
        <v>219</v>
      </c>
      <c r="C102" s="382"/>
      <c r="D102" s="406" t="s">
        <v>338</v>
      </c>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407"/>
      <c r="BA102" s="407"/>
      <c r="BB102" s="407"/>
      <c r="BC102" s="407"/>
    </row>
    <row r="103" spans="5:39" s="75" customFormat="1" ht="11.25">
      <c r="E103" s="82" t="s">
        <v>221</v>
      </c>
      <c r="G103" s="82"/>
      <c r="L103" s="82" t="s">
        <v>222</v>
      </c>
      <c r="AM103" s="82" t="s">
        <v>223</v>
      </c>
    </row>
    <row r="104" spans="5:47" s="75" customFormat="1" ht="11.25">
      <c r="E104" s="82" t="s">
        <v>224</v>
      </c>
      <c r="G104" s="82"/>
      <c r="J104" s="83"/>
      <c r="L104" s="82" t="s">
        <v>225</v>
      </c>
      <c r="AM104" s="82" t="s">
        <v>226</v>
      </c>
      <c r="AU104" s="83"/>
    </row>
    <row r="105" spans="5:47" s="75" customFormat="1" ht="11.25">
      <c r="E105" s="82" t="s">
        <v>227</v>
      </c>
      <c r="G105" s="82"/>
      <c r="J105" s="83"/>
      <c r="L105" s="82" t="s">
        <v>228</v>
      </c>
      <c r="AM105" s="82" t="s">
        <v>229</v>
      </c>
      <c r="AU105" s="83"/>
    </row>
    <row r="106" spans="5:47" s="75" customFormat="1" ht="11.25">
      <c r="E106" s="82" t="s">
        <v>230</v>
      </c>
      <c r="G106" s="82"/>
      <c r="J106" s="83"/>
      <c r="L106" s="82" t="s">
        <v>231</v>
      </c>
      <c r="AM106" s="82" t="s">
        <v>232</v>
      </c>
      <c r="AU106" s="83"/>
    </row>
    <row r="107" spans="5:47" s="75" customFormat="1" ht="11.25">
      <c r="E107" s="82" t="s">
        <v>233</v>
      </c>
      <c r="G107" s="82"/>
      <c r="J107" s="83"/>
      <c r="L107" s="82" t="s">
        <v>234</v>
      </c>
      <c r="AM107" s="82" t="s">
        <v>235</v>
      </c>
      <c r="AU107" s="83"/>
    </row>
    <row r="108" ht="12.75"/>
  </sheetData>
  <sheetProtection password="8C33" sheet="1"/>
  <mergeCells count="313">
    <mergeCell ref="AI78:AP78"/>
    <mergeCell ref="AI79:AP79"/>
    <mergeCell ref="D75:H75"/>
    <mergeCell ref="I75:M75"/>
    <mergeCell ref="N75:R75"/>
    <mergeCell ref="S75:W75"/>
    <mergeCell ref="X75:AC75"/>
    <mergeCell ref="X79:AC79"/>
    <mergeCell ref="AD79:AH79"/>
    <mergeCell ref="D78:H78"/>
    <mergeCell ref="BG10:BG11"/>
    <mergeCell ref="BH10:BH11"/>
    <mergeCell ref="D82:BF82"/>
    <mergeCell ref="AQ64:AX64"/>
    <mergeCell ref="AQ65:AX65"/>
    <mergeCell ref="AQ68:AX68"/>
    <mergeCell ref="AQ69:AX69"/>
    <mergeCell ref="AI74:AP74"/>
    <mergeCell ref="AI76:AP76"/>
    <mergeCell ref="AI77:AP77"/>
    <mergeCell ref="AQ72:AX72"/>
    <mergeCell ref="AQ73:AX73"/>
    <mergeCell ref="N70:R70"/>
    <mergeCell ref="N71:R71"/>
    <mergeCell ref="N72:R72"/>
    <mergeCell ref="N73:R73"/>
    <mergeCell ref="S71:W71"/>
    <mergeCell ref="X71:AC71"/>
    <mergeCell ref="AQ71:AX71"/>
    <mergeCell ref="AI70:AP70"/>
    <mergeCell ref="I78:M78"/>
    <mergeCell ref="D81:BF81"/>
    <mergeCell ref="N74:R74"/>
    <mergeCell ref="N76:R76"/>
    <mergeCell ref="N77:R77"/>
    <mergeCell ref="N78:R78"/>
    <mergeCell ref="D79:H79"/>
    <mergeCell ref="I79:M79"/>
    <mergeCell ref="S79:W79"/>
    <mergeCell ref="D76:H76"/>
    <mergeCell ref="S76:W76"/>
    <mergeCell ref="X76:AC76"/>
    <mergeCell ref="AD76:AH76"/>
    <mergeCell ref="AQ76:AX76"/>
    <mergeCell ref="AD75:AH75"/>
    <mergeCell ref="AI75:AP75"/>
    <mergeCell ref="AQ75:AX75"/>
    <mergeCell ref="D26:AI26"/>
    <mergeCell ref="AS14:AY14"/>
    <mergeCell ref="S78:W78"/>
    <mergeCell ref="X78:AC78"/>
    <mergeCell ref="AD78:AH78"/>
    <mergeCell ref="AQ78:AX78"/>
    <mergeCell ref="S77:W77"/>
    <mergeCell ref="X77:AC77"/>
    <mergeCell ref="AD77:AH77"/>
    <mergeCell ref="AQ70:AX70"/>
    <mergeCell ref="AL14:AR14"/>
    <mergeCell ref="AL13:AR13"/>
    <mergeCell ref="AE16:AK16"/>
    <mergeCell ref="AE12:AK12"/>
    <mergeCell ref="AL16:AR16"/>
    <mergeCell ref="AE20:AK20"/>
    <mergeCell ref="AL20:AR20"/>
    <mergeCell ref="AZ12:BF12"/>
    <mergeCell ref="V6:AK6"/>
    <mergeCell ref="D8:BF8"/>
    <mergeCell ref="J7:BF7"/>
    <mergeCell ref="AZ24:BF24"/>
    <mergeCell ref="AZ23:BF23"/>
    <mergeCell ref="AZ19:BF19"/>
    <mergeCell ref="AZ13:BF13"/>
    <mergeCell ref="AZ18:BF18"/>
    <mergeCell ref="AZ22:BF22"/>
    <mergeCell ref="AZ21:BF21"/>
    <mergeCell ref="AZ17:BF17"/>
    <mergeCell ref="AL21:AR21"/>
    <mergeCell ref="AL22:AR22"/>
    <mergeCell ref="AL23:AR23"/>
    <mergeCell ref="AL24:AR24"/>
    <mergeCell ref="AZ20:BF20"/>
    <mergeCell ref="AL18:AR18"/>
    <mergeCell ref="AL19:AR19"/>
    <mergeCell ref="AS24:AY24"/>
    <mergeCell ref="B1:AR1"/>
    <mergeCell ref="AS1:BF3"/>
    <mergeCell ref="B2:AR2"/>
    <mergeCell ref="B3:AR3"/>
    <mergeCell ref="B4:BF4"/>
    <mergeCell ref="N5:BF5"/>
    <mergeCell ref="AT6:BF6"/>
    <mergeCell ref="B10:U10"/>
    <mergeCell ref="V10:AD10"/>
    <mergeCell ref="AE10:AK10"/>
    <mergeCell ref="AL10:AR10"/>
    <mergeCell ref="AS10:AY10"/>
    <mergeCell ref="AZ10:BF10"/>
    <mergeCell ref="AS12:AY12"/>
    <mergeCell ref="V11:X11"/>
    <mergeCell ref="Y11:AB11"/>
    <mergeCell ref="AC11:AD11"/>
    <mergeCell ref="AE11:AK11"/>
    <mergeCell ref="AL11:AR11"/>
    <mergeCell ref="AS11:AY11"/>
    <mergeCell ref="AL12:AR12"/>
    <mergeCell ref="E13:U13"/>
    <mergeCell ref="V13:X13"/>
    <mergeCell ref="Y13:AB13"/>
    <mergeCell ref="AC13:AD13"/>
    <mergeCell ref="AE13:AK13"/>
    <mergeCell ref="AZ11:BF11"/>
    <mergeCell ref="C12:U12"/>
    <mergeCell ref="V12:X12"/>
    <mergeCell ref="Y12:AB12"/>
    <mergeCell ref="AC12:AD12"/>
    <mergeCell ref="AS15:AY15"/>
    <mergeCell ref="AZ15:BF15"/>
    <mergeCell ref="AS13:AY13"/>
    <mergeCell ref="C14:D14"/>
    <mergeCell ref="E14:U14"/>
    <mergeCell ref="V14:X14"/>
    <mergeCell ref="Y14:AB14"/>
    <mergeCell ref="AC14:AD14"/>
    <mergeCell ref="AE14:AK14"/>
    <mergeCell ref="C13:D13"/>
    <mergeCell ref="AS16:AY16"/>
    <mergeCell ref="AZ14:BF14"/>
    <mergeCell ref="C15:D15"/>
    <mergeCell ref="E15:U15"/>
    <mergeCell ref="V15:X15"/>
    <mergeCell ref="Y15:AB15"/>
    <mergeCell ref="AC15:AD15"/>
    <mergeCell ref="AE15:AK15"/>
    <mergeCell ref="AZ16:BF16"/>
    <mergeCell ref="V16:X16"/>
    <mergeCell ref="C17:U17"/>
    <mergeCell ref="V17:X17"/>
    <mergeCell ref="Y17:AB17"/>
    <mergeCell ref="AC17:AD17"/>
    <mergeCell ref="AE17:AK17"/>
    <mergeCell ref="AS17:AY17"/>
    <mergeCell ref="AL17:AR17"/>
    <mergeCell ref="AS19:AY19"/>
    <mergeCell ref="C18:D18"/>
    <mergeCell ref="E18:U18"/>
    <mergeCell ref="V18:X18"/>
    <mergeCell ref="Y18:AB18"/>
    <mergeCell ref="AC18:AD18"/>
    <mergeCell ref="AC19:AD19"/>
    <mergeCell ref="AE19:AK19"/>
    <mergeCell ref="AE18:AK18"/>
    <mergeCell ref="AS18:AY18"/>
    <mergeCell ref="V20:X20"/>
    <mergeCell ref="Y20:AB20"/>
    <mergeCell ref="Y16:AB16"/>
    <mergeCell ref="AC16:AD16"/>
    <mergeCell ref="AE21:AK21"/>
    <mergeCell ref="C22:D22"/>
    <mergeCell ref="E22:U22"/>
    <mergeCell ref="V22:X22"/>
    <mergeCell ref="Y22:AB22"/>
    <mergeCell ref="C19:D19"/>
    <mergeCell ref="E19:U19"/>
    <mergeCell ref="V19:X19"/>
    <mergeCell ref="Y19:AB19"/>
    <mergeCell ref="AC20:AD20"/>
    <mergeCell ref="AE23:AK23"/>
    <mergeCell ref="AS23:AY23"/>
    <mergeCell ref="AS21:AY21"/>
    <mergeCell ref="AS20:AY20"/>
    <mergeCell ref="AE22:AK22"/>
    <mergeCell ref="AS22:AY22"/>
    <mergeCell ref="C23:D23"/>
    <mergeCell ref="C21:U21"/>
    <mergeCell ref="V21:X21"/>
    <mergeCell ref="Y21:AB21"/>
    <mergeCell ref="AC21:AD21"/>
    <mergeCell ref="C25:D25"/>
    <mergeCell ref="E25:U25"/>
    <mergeCell ref="V25:X25"/>
    <mergeCell ref="AC22:AD22"/>
    <mergeCell ref="AC25:AD25"/>
    <mergeCell ref="C24:D24"/>
    <mergeCell ref="E24:U24"/>
    <mergeCell ref="V24:X24"/>
    <mergeCell ref="Y24:AB24"/>
    <mergeCell ref="AC24:AD24"/>
    <mergeCell ref="AE24:AK24"/>
    <mergeCell ref="AZ25:BF25"/>
    <mergeCell ref="E23:U23"/>
    <mergeCell ref="V23:X23"/>
    <mergeCell ref="Y23:AB23"/>
    <mergeCell ref="AC23:AD23"/>
    <mergeCell ref="AS25:AY25"/>
    <mergeCell ref="AL25:AR25"/>
    <mergeCell ref="AE25:AK25"/>
    <mergeCell ref="Y25:AB25"/>
    <mergeCell ref="D42:BC42"/>
    <mergeCell ref="D43:BC43"/>
    <mergeCell ref="D44:BC44"/>
    <mergeCell ref="AL27:AR27"/>
    <mergeCell ref="AZ26:BF26"/>
    <mergeCell ref="B46:BA46"/>
    <mergeCell ref="T38:AN38"/>
    <mergeCell ref="D27:AI27"/>
    <mergeCell ref="AQ38:BA38"/>
    <mergeCell ref="AL26:AR26"/>
    <mergeCell ref="B49:C49"/>
    <mergeCell ref="D49:BF49"/>
    <mergeCell ref="B52:C52"/>
    <mergeCell ref="D52:BC52"/>
    <mergeCell ref="B55:C55"/>
    <mergeCell ref="D55:BC55"/>
    <mergeCell ref="B56:C56"/>
    <mergeCell ref="D56:BC56"/>
    <mergeCell ref="B59:C59"/>
    <mergeCell ref="D59:BF59"/>
    <mergeCell ref="D60:BF60"/>
    <mergeCell ref="B63:C63"/>
    <mergeCell ref="AD65:AH65"/>
    <mergeCell ref="AI65:AP65"/>
    <mergeCell ref="N65:R65"/>
    <mergeCell ref="S64:W64"/>
    <mergeCell ref="X64:AC64"/>
    <mergeCell ref="AD64:AH64"/>
    <mergeCell ref="AI64:AP64"/>
    <mergeCell ref="N64:R64"/>
    <mergeCell ref="AI69:AP69"/>
    <mergeCell ref="D68:H68"/>
    <mergeCell ref="I68:M68"/>
    <mergeCell ref="S68:W68"/>
    <mergeCell ref="X68:AC68"/>
    <mergeCell ref="AD68:AH68"/>
    <mergeCell ref="AI68:AP68"/>
    <mergeCell ref="N69:R69"/>
    <mergeCell ref="N68:R68"/>
    <mergeCell ref="D69:H69"/>
    <mergeCell ref="I69:M69"/>
    <mergeCell ref="S69:W69"/>
    <mergeCell ref="X69:AC69"/>
    <mergeCell ref="AD69:AH69"/>
    <mergeCell ref="D70:H70"/>
    <mergeCell ref="I70:M70"/>
    <mergeCell ref="S70:W70"/>
    <mergeCell ref="X70:AC70"/>
    <mergeCell ref="AD70:AH70"/>
    <mergeCell ref="AI73:AP73"/>
    <mergeCell ref="D72:H72"/>
    <mergeCell ref="I72:M72"/>
    <mergeCell ref="S72:W72"/>
    <mergeCell ref="X72:AC72"/>
    <mergeCell ref="AD72:AH72"/>
    <mergeCell ref="AI72:AP72"/>
    <mergeCell ref="X73:AC73"/>
    <mergeCell ref="AD73:AH73"/>
    <mergeCell ref="AD71:AH71"/>
    <mergeCell ref="AI71:AP71"/>
    <mergeCell ref="S74:W74"/>
    <mergeCell ref="X74:AC74"/>
    <mergeCell ref="AD74:AH74"/>
    <mergeCell ref="D71:H71"/>
    <mergeCell ref="I71:M71"/>
    <mergeCell ref="D73:H73"/>
    <mergeCell ref="I73:M73"/>
    <mergeCell ref="S73:W73"/>
    <mergeCell ref="I74:M74"/>
    <mergeCell ref="B102:C102"/>
    <mergeCell ref="D102:BC102"/>
    <mergeCell ref="AQ74:AX74"/>
    <mergeCell ref="B85:C85"/>
    <mergeCell ref="D85:BC85"/>
    <mergeCell ref="B91:C91"/>
    <mergeCell ref="D91:BC91"/>
    <mergeCell ref="B93:C93"/>
    <mergeCell ref="I76:M76"/>
    <mergeCell ref="B96:C96"/>
    <mergeCell ref="D96:BC96"/>
    <mergeCell ref="B99:C99"/>
    <mergeCell ref="D99:BC99"/>
    <mergeCell ref="D77:H77"/>
    <mergeCell ref="I77:M77"/>
    <mergeCell ref="D93:BC93"/>
    <mergeCell ref="AQ77:AX77"/>
    <mergeCell ref="AQ79:AX79"/>
    <mergeCell ref="N79:R79"/>
    <mergeCell ref="AT33:BF33"/>
    <mergeCell ref="D67:H67"/>
    <mergeCell ref="I67:M67"/>
    <mergeCell ref="N67:R67"/>
    <mergeCell ref="S67:W67"/>
    <mergeCell ref="X67:AC67"/>
    <mergeCell ref="AD67:AH67"/>
    <mergeCell ref="D64:H64"/>
    <mergeCell ref="I65:M65"/>
    <mergeCell ref="S65:W65"/>
    <mergeCell ref="I64:M64"/>
    <mergeCell ref="D66:H66"/>
    <mergeCell ref="I66:M66"/>
    <mergeCell ref="N66:R66"/>
    <mergeCell ref="S66:W66"/>
    <mergeCell ref="X66:AC66"/>
    <mergeCell ref="D65:H65"/>
    <mergeCell ref="X65:AC65"/>
    <mergeCell ref="B89:C89"/>
    <mergeCell ref="D89:BC89"/>
    <mergeCell ref="B87:C87"/>
    <mergeCell ref="D87:BC87"/>
    <mergeCell ref="AI66:AP66"/>
    <mergeCell ref="AQ66:AX66"/>
    <mergeCell ref="AD66:AH66"/>
    <mergeCell ref="AI67:AP67"/>
    <mergeCell ref="AQ67:AX67"/>
    <mergeCell ref="D74:H74"/>
  </mergeCells>
  <conditionalFormatting sqref="AE13:AE14 AE18:AE19 AE22:AE25">
    <cfRule type="expression" priority="33" dxfId="0" stopIfTrue="1">
      <formula>OR(AND(V13&gt;0,V13&lt;2008,AE13=0),AND(V13&gt;2007,AE13&gt;0))</formula>
    </cfRule>
  </conditionalFormatting>
  <conditionalFormatting sqref="V13:X14">
    <cfRule type="expression" priority="66" dxfId="0" stopIfTrue="1">
      <formula>AND(OR(AE13&gt;0,AS13&gt;0),V13&lt;1984)</formula>
    </cfRule>
  </conditionalFormatting>
  <conditionalFormatting sqref="V14:X14">
    <cfRule type="expression" priority="65" dxfId="0" stopIfTrue="1">
      <formula>AND(OR(AE14&gt;0,AS14&gt;0),V14&lt;1984)</formula>
    </cfRule>
  </conditionalFormatting>
  <conditionalFormatting sqref="V15:X15">
    <cfRule type="expression" priority="64" dxfId="0" stopIfTrue="1">
      <formula>AND((V15*100)+Y15&lt;201107,V15&gt;0)</formula>
    </cfRule>
  </conditionalFormatting>
  <conditionalFormatting sqref="V18:X19">
    <cfRule type="expression" priority="63" dxfId="0" stopIfTrue="1">
      <formula>AND(OR(AE18&gt;0,AS18&gt;0),V18&lt;1984)</formula>
    </cfRule>
  </conditionalFormatting>
  <conditionalFormatting sqref="V22:X25">
    <cfRule type="expression" priority="62" dxfId="0" stopIfTrue="1">
      <formula>AND(OR(AE22&gt;0,AS22&gt;0),V22&lt;1984)</formula>
    </cfRule>
  </conditionalFormatting>
  <conditionalFormatting sqref="Y13:AB15 Y18:AB19 Y22:AB25">
    <cfRule type="expression" priority="61" dxfId="0" stopIfTrue="1">
      <formula>AND(OR(AE13&gt;0,AS13&gt;0),Y13=0)</formula>
    </cfRule>
  </conditionalFormatting>
  <conditionalFormatting sqref="AS13:AY15 AS18:AY19 AS22:AY25">
    <cfRule type="expression" priority="58" dxfId="0" stopIfTrue="1">
      <formula>OR(AND(V13&gt;2007,AS13=0),AND(V13&gt;0,V13&lt;2008,AS13&gt;0))</formula>
    </cfRule>
  </conditionalFormatting>
  <conditionalFormatting sqref="AS14:AY14">
    <cfRule type="expression" priority="48" dxfId="0" stopIfTrue="1">
      <formula>AND(V14&gt;2008,AS14=0)</formula>
    </cfRule>
    <cfRule type="expression" priority="49" dxfId="0" stopIfTrue="1">
      <formula>AND(V14&lt;2008,AS14&gt;0)</formula>
    </cfRule>
  </conditionalFormatting>
  <conditionalFormatting sqref="AS15:AY15">
    <cfRule type="expression" priority="46" dxfId="0" stopIfTrue="1">
      <formula>AND(OR(LEFT($V$6,1)=0,LEFT($V$6,1)="0"),AS15&gt;0)</formula>
    </cfRule>
  </conditionalFormatting>
  <conditionalFormatting sqref="AS18:AY18">
    <cfRule type="expression" priority="44" dxfId="0" stopIfTrue="1">
      <formula>AND(V18&gt;2008,AS18=0)</formula>
    </cfRule>
    <cfRule type="expression" priority="45" dxfId="0" stopIfTrue="1">
      <formula>AND(V18&lt;2008,AS18&gt;0)</formula>
    </cfRule>
  </conditionalFormatting>
  <conditionalFormatting sqref="AS19:AY19">
    <cfRule type="expression" priority="42" dxfId="0" stopIfTrue="1">
      <formula>AND(V19&gt;2008,AS19=0)</formula>
    </cfRule>
    <cfRule type="expression" priority="43" dxfId="0" stopIfTrue="1">
      <formula>AND(V19&lt;2008,AS19&gt;0)</formula>
    </cfRule>
  </conditionalFormatting>
  <conditionalFormatting sqref="AS22:AY22">
    <cfRule type="expression" priority="40" dxfId="0" stopIfTrue="1">
      <formula>AND(V22&gt;2008,AS22=0)</formula>
    </cfRule>
    <cfRule type="expression" priority="41" dxfId="0" stopIfTrue="1">
      <formula>AND(V22&lt;2008,AS22&gt;0)</formula>
    </cfRule>
  </conditionalFormatting>
  <conditionalFormatting sqref="AS23:AY23">
    <cfRule type="expression" priority="38" dxfId="0" stopIfTrue="1">
      <formula>AND(V23&gt;2008,AS23=0)</formula>
    </cfRule>
    <cfRule type="expression" priority="39" dxfId="0" stopIfTrue="1">
      <formula>AND(V23&lt;2008,AS23&gt;0)</formula>
    </cfRule>
  </conditionalFormatting>
  <conditionalFormatting sqref="AS24:AY24">
    <cfRule type="expression" priority="36" dxfId="0" stopIfTrue="1">
      <formula>AND(V24&gt;2008,AS24=0)</formula>
    </cfRule>
    <cfRule type="expression" priority="37" dxfId="0" stopIfTrue="1">
      <formula>AND(V24&lt;2008,AS24&gt;0)</formula>
    </cfRule>
  </conditionalFormatting>
  <conditionalFormatting sqref="N5">
    <cfRule type="expression" priority="30" dxfId="4" stopIfTrue="1">
      <formula>LEN(TRIM(N5))=0</formula>
    </cfRule>
  </conditionalFormatting>
  <conditionalFormatting sqref="V6">
    <cfRule type="expression" priority="28" dxfId="4" stopIfTrue="1">
      <formula>LEN(TRIM(V6))=0</formula>
    </cfRule>
    <cfRule type="expression" priority="29" dxfId="0">
      <formula>TICCheck(V6)=FALSE</formula>
    </cfRule>
  </conditionalFormatting>
  <conditionalFormatting sqref="BG13">
    <cfRule type="expression" priority="27" dxfId="4" stopIfTrue="1">
      <formula>AND((V13*100)+Y13&gt;199807,LEN(BG13)=0)</formula>
    </cfRule>
  </conditionalFormatting>
  <conditionalFormatting sqref="V25:X25">
    <cfRule type="expression" priority="19" dxfId="0" stopIfTrue="1">
      <formula>OR(+AND(OR(LEFT(V6,1)="0",LEFT(V6,1)=0),(V25*100)+Y25&gt;200212),(V25*100)+Y25&gt;200912)</formula>
    </cfRule>
  </conditionalFormatting>
  <conditionalFormatting sqref="Y15:AB15">
    <cfRule type="expression" priority="13" dxfId="0" stopIfTrue="1">
      <formula>AND(($V$15*100)+$Y$15&lt;201107,Y15&gt;0)</formula>
    </cfRule>
  </conditionalFormatting>
  <conditionalFormatting sqref="Y25:AB25">
    <cfRule type="expression" priority="12" dxfId="0" stopIfTrue="1">
      <formula>OR(+AND(OR(LEFT(V6,1)="0",LEFT(V6,1)=0),(V25*100)+Y25&gt;200212),(V25*100)+Y25&gt;200912)</formula>
    </cfRule>
  </conditionalFormatting>
  <conditionalFormatting sqref="BH13 BH14 BH18 BH19 BH22 BH23 BH24 BH25">
    <cfRule type="expression" priority="7" dxfId="4" stopIfTrue="1">
      <formula>AND(BI13=TRUE,LEN(BH13)=0)</formula>
    </cfRule>
  </conditionalFormatting>
  <conditionalFormatting sqref="BG18">
    <cfRule type="expression" priority="5" dxfId="4" stopIfTrue="1">
      <formula>AND((V18*100)+Y18&gt;199807,LEN(BG18)=0)</formula>
    </cfRule>
  </conditionalFormatting>
  <conditionalFormatting sqref="BH13 BH14 BH15 BH18:BH19 BH22:BH25">
    <cfRule type="expression" priority="4" dxfId="0" stopIfTrue="1">
      <formula>AND(BH13&gt;0,YEAR(BH13)&lt;&gt;V13)</formula>
    </cfRule>
  </conditionalFormatting>
  <conditionalFormatting sqref="AE25:AK25">
    <cfRule type="expression" priority="3" dxfId="0" stopIfTrue="1">
      <formula>AND(OR(+AND(OR(LEFT(V6,1)="0",LEFT(V6,1)="0"),(V25*100)+Y25&gt;200212),(V25*100)+Y25&gt;200912),AE25&gt;0)</formula>
    </cfRule>
  </conditionalFormatting>
  <conditionalFormatting sqref="AS25">
    <cfRule type="expression" priority="2" dxfId="0" stopIfTrue="1">
      <formula>OR(AND(AJ25&gt;0,AJ25&lt;2008,AS25=0),AND(AJ25&gt;2007,AS25&gt;0))</formula>
    </cfRule>
  </conditionalFormatting>
  <conditionalFormatting sqref="AS25:AY25">
    <cfRule type="expression" priority="1" dxfId="0" stopIfTrue="1">
      <formula>OR(+AND(OR(LEFT(V6,1)="0",LEFT(V6,1)=0),(V25*100)+Y25&gt;200212),AND((V25*100)+Y25&gt;200912,AS25&gt;0))</formula>
    </cfRule>
  </conditionalFormatting>
  <dataValidations count="5">
    <dataValidation type="list" allowBlank="1" showInputMessage="1" showErrorMessage="1" sqref="Y22:AB25">
      <formula1>"6,12"</formula1>
    </dataValidation>
    <dataValidation type="whole" allowBlank="1" showInputMessage="1" showErrorMessage="1" sqref="Y13:AB15 Y18:AB19">
      <formula1>1</formula1>
      <formula2>12</formula2>
    </dataValidation>
    <dataValidation type="list" allowBlank="1" showInputMessage="1" showErrorMessage="1" sqref="BG13 BG18">
      <formula1>" Συνήθης συντελεστής,Μειωμένος συντελεστής"</formula1>
    </dataValidation>
    <dataValidation type="whole" operator="greaterThan" allowBlank="1" showInputMessage="1" showErrorMessage="1" sqref="AS22:AY25 AE18:AK19 AE22:AK25 AS13:AY15 AS18:AY19 AE13:AK14">
      <formula1>0</formula1>
    </dataValidation>
    <dataValidation type="list" allowBlank="1" showInputMessage="1" showErrorMessage="1" sqref="AL29 AL31 AL33">
      <formula1>"X"</formula1>
    </dataValidation>
  </dataValidations>
  <printOptions/>
  <pageMargins left="0.2362204724409449" right="0.2362204724409449" top="0.3937007874015748" bottom="0.984251968503937" header="0" footer="0.5118110236220472"/>
  <pageSetup horizontalDpi="600" verticalDpi="600" orientation="portrait" paperSize="9" scale="98" r:id="rId2"/>
  <headerFooter alignWithMargins="0">
    <oddFooter>&amp;L(Έντυπο Ε.Πρ.601) 2010</oddFooter>
  </headerFooter>
  <rowBreaks count="1" manualBreakCount="1">
    <brk id="45" max="255" man="1"/>
  </rowBreaks>
  <drawing r:id="rId1"/>
</worksheet>
</file>

<file path=xl/worksheets/sheet8.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iioannou</cp:lastModifiedBy>
  <cp:lastPrinted>2017-06-23T05:40:42Z</cp:lastPrinted>
  <dcterms:created xsi:type="dcterms:W3CDTF">2014-03-04T08:42:53Z</dcterms:created>
  <dcterms:modified xsi:type="dcterms:W3CDTF">2017-07-20T08:58:04Z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